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edidos de orçamento" sheetId="2" state="visible" r:id="rId2"/>
    <sheet xmlns:r="http://schemas.openxmlformats.org/officeDocument/2006/relationships" name="Painel" sheetId="3" state="visible" r:id="rId3"/>
  </sheets>
  <definedNames>
    <definedName name="_xlnm._FilterDatabase" localSheetId="1" hidden="1">'Pedidos de orçamento'!$A$4:$M$1004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;-&quot;R$&quot; #,##0;&quot;–&quot;"/>
    <numFmt numFmtId="166" formatCode="0%;-0%;&quot;–&quot;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F6F5F0"/>
      <sz val="11"/>
    </font>
    <font>
      <name val="Arial"/>
      <b val="1"/>
      <color rgb="0003243E"/>
      <sz val="12"/>
    </font>
    <font>
      <name val="Arial"/>
      <color rgb="0003243E"/>
      <sz val="11"/>
    </font>
    <font>
      <name val="Arial"/>
      <b val="1"/>
      <color rgb="0003243E"/>
      <sz val="10"/>
    </font>
    <font>
      <name val="Arial"/>
      <color rgb="0003243E"/>
      <sz val="10"/>
    </font>
    <font>
      <name val="Arial"/>
      <i val="1"/>
      <color rgb="0052616E"/>
      <sz val="10"/>
    </font>
    <font>
      <name val="Arial"/>
      <color rgb="0052616E"/>
      <sz val="9"/>
    </font>
    <font>
      <name val="Arial"/>
      <b val="1"/>
      <color rgb="00FFFFFF"/>
      <sz val="16"/>
    </font>
    <font>
      <name val="Arial"/>
      <color rgb="00F6F5F0"/>
      <sz val="10"/>
    </font>
    <font>
      <name val="Arial"/>
      <b val="1"/>
      <color rgb="00FFFFFF"/>
      <sz val="10"/>
    </font>
    <font>
      <name val="Arial"/>
      <b val="1"/>
      <color rgb="0003243E"/>
      <sz val="11"/>
    </font>
    <font>
      <name val="Arial"/>
      <b val="1"/>
      <color rgb="00FFFFFF"/>
      <sz val="9"/>
    </font>
    <font>
      <name val="Arial"/>
      <b val="1"/>
      <color rgb="0003243E"/>
      <sz val="15"/>
    </font>
    <font>
      <name val="Arial"/>
      <color rgb="0052616E"/>
      <sz val="8"/>
    </font>
    <font>
      <name val="Arial"/>
      <b val="1"/>
      <color rgb="0003243E"/>
      <sz val="9"/>
    </font>
    <font>
      <name val="Arial"/>
      <i val="1"/>
      <color rgb="0052616E"/>
      <sz val="9"/>
    </font>
  </fonts>
  <fills count="8">
    <fill>
      <patternFill/>
    </fill>
    <fill>
      <patternFill patternType="gray125"/>
    </fill>
    <fill>
      <patternFill patternType="solid">
        <fgColor rgb="0003243E"/>
        <bgColor rgb="0003243E"/>
      </patternFill>
    </fill>
    <fill>
      <patternFill patternType="solid">
        <fgColor rgb="00F1E41A"/>
        <bgColor rgb="00F1E41A"/>
      </patternFill>
    </fill>
    <fill>
      <patternFill patternType="solid">
        <fgColor rgb="00FBF6BF"/>
        <bgColor rgb="00FBF6BF"/>
      </patternFill>
    </fill>
    <fill>
      <patternFill patternType="solid">
        <fgColor rgb="00F6F5F0"/>
        <bgColor rgb="00F6F5F0"/>
      </patternFill>
    </fill>
    <fill>
      <patternFill patternType="solid">
        <fgColor rgb="0052616E"/>
        <bgColor rgb="0052616E"/>
      </patternFill>
    </fill>
    <fill>
      <patternFill patternType="solid">
        <fgColor rgb="00FFFFFF"/>
        <bgColor rgb="00FFFFFF"/>
      </patternFill>
    </fill>
  </fills>
  <borders count="7">
    <border>
      <left/>
      <right/>
      <top/>
      <bottom/>
      <diagonal/>
    </border>
    <border>
      <bottom style="medium">
        <color rgb="00F1E41A"/>
      </bottom>
    </border>
    <border>
      <left style="thin">
        <color rgb="00D9D8D0"/>
      </left>
      <right style="thin">
        <color rgb="00D9D8D0"/>
      </right>
      <top style="thin">
        <color rgb="00D9D8D0"/>
      </top>
      <bottom style="thin">
        <color rgb="00D9D8D0"/>
      </bottom>
    </border>
    <border>
      <left style="medium">
        <color rgb="00F1E41A"/>
      </left>
      <right style="medium">
        <color rgb="00F1E41A"/>
      </right>
      <top style="medium">
        <color rgb="00F1E41A"/>
      </top>
      <bottom style="medium">
        <color rgb="00F1E41A"/>
      </bottom>
    </border>
    <border>
      <left/>
      <right/>
      <top style="thin">
        <color rgb="00D9D8D0"/>
      </top>
      <bottom/>
      <diagonal/>
    </border>
    <border>
      <left/>
      <right style="thin">
        <color rgb="00D9D8D0"/>
      </right>
      <top style="thin">
        <color rgb="00D9D8D0"/>
      </top>
      <bottom/>
      <diagonal/>
    </border>
    <border>
      <left/>
      <right style="thin">
        <color rgb="00D9D8D0"/>
      </right>
      <top style="thin">
        <color rgb="00D9D8D0"/>
      </top>
      <bottom style="thin">
        <color rgb="00D9D8D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pivotButton="0" quotePrefix="0" xfId="0"/>
    <xf numFmtId="0" fontId="3" fillId="3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0" fillId="4" borderId="0" pivotButton="0" quotePrefix="0" xfId="0"/>
    <xf numFmtId="0" fontId="5" fillId="4" borderId="0" applyAlignment="1" pivotButton="0" quotePrefix="0" xfId="0">
      <alignment vertical="top" wrapText="1"/>
    </xf>
    <xf numFmtId="0" fontId="5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bottom"/>
    </xf>
    <xf numFmtId="0" fontId="5" fillId="5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2" borderId="0" applyAlignment="1" pivotButton="0" quotePrefix="0" xfId="0">
      <alignment vertical="center"/>
    </xf>
    <xf numFmtId="0" fontId="10" fillId="2" borderId="0" pivotButton="0" quotePrefix="0" xfId="0"/>
    <xf numFmtId="0" fontId="11" fillId="2" borderId="2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vertical="top"/>
    </xf>
    <xf numFmtId="0" fontId="6" fillId="0" borderId="2" applyAlignment="1" pivotButton="0" quotePrefix="0" xfId="0">
      <alignment vertical="top"/>
    </xf>
    <xf numFmtId="165" fontId="6" fillId="0" borderId="2" applyAlignment="1" pivotButton="0" quotePrefix="0" xfId="0">
      <alignment vertical="top"/>
    </xf>
    <xf numFmtId="0" fontId="5" fillId="5" borderId="2" applyAlignment="1" pivotButton="0" quotePrefix="0" xfId="0">
      <alignment vertical="top"/>
    </xf>
    <xf numFmtId="0" fontId="5" fillId="0" borderId="0" applyAlignment="1" pivotButton="0" quotePrefix="0" xfId="0">
      <alignment horizontal="left" vertical="center"/>
    </xf>
    <xf numFmtId="0" fontId="12" fillId="0" borderId="3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/>
    </xf>
    <xf numFmtId="0" fontId="8" fillId="0" borderId="0" pivotButton="0" quotePrefix="0" xfId="0"/>
    <xf numFmtId="164" fontId="8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right"/>
    </xf>
    <xf numFmtId="0" fontId="13" fillId="2" borderId="0" applyAlignment="1" pivotButton="0" quotePrefix="0" xfId="0">
      <alignment horizontal="center" vertical="center" wrapText="1"/>
    </xf>
    <xf numFmtId="1" fontId="14" fillId="5" borderId="0" applyAlignment="1" pivotButton="0" quotePrefix="0" xfId="0">
      <alignment horizontal="center" vertical="center" wrapText="1"/>
    </xf>
    <xf numFmtId="166" fontId="14" fillId="5" borderId="0" applyAlignment="1" pivotButton="0" quotePrefix="0" xfId="0">
      <alignment horizontal="center" vertical="center" wrapText="1"/>
    </xf>
    <xf numFmtId="165" fontId="14" fillId="5" borderId="0" applyAlignment="1" pivotButton="0" quotePrefix="0" xfId="0">
      <alignment horizontal="center" vertical="center" wrapText="1"/>
    </xf>
    <xf numFmtId="0" fontId="15" fillId="5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16" fillId="4" borderId="2" applyAlignment="1" pivotButton="0" quotePrefix="0" xfId="0">
      <alignment horizontal="center" vertical="center" wrapText="1"/>
    </xf>
    <xf numFmtId="1" fontId="5" fillId="5" borderId="2" applyAlignment="1" pivotButton="0" quotePrefix="0" xfId="0">
      <alignment horizontal="center" vertical="center"/>
    </xf>
    <xf numFmtId="0" fontId="17" fillId="0" borderId="0" applyAlignment="1" pivotButton="0" quotePrefix="0" xfId="0">
      <alignment vertical="top" wrapText="1"/>
    </xf>
    <xf numFmtId="0" fontId="13" fillId="2" borderId="2" applyAlignment="1" pivotButton="0" quotePrefix="0" xfId="0">
      <alignment vertical="center" wrapText="1"/>
    </xf>
    <xf numFmtId="0" fontId="13" fillId="2" borderId="2" applyAlignment="1" pivotButton="0" quotePrefix="0" xfId="0">
      <alignment horizontal="center" vertical="center" wrapText="1"/>
    </xf>
    <xf numFmtId="0" fontId="5" fillId="7" borderId="2" applyAlignment="1" pivotButton="0" quotePrefix="0" xfId="0">
      <alignment horizontal="left" vertical="center"/>
    </xf>
    <xf numFmtId="1" fontId="6" fillId="5" borderId="2" applyAlignment="1" pivotButton="0" quotePrefix="0" xfId="0">
      <alignment horizontal="center" vertical="center"/>
    </xf>
    <xf numFmtId="166" fontId="6" fillId="5" borderId="2" applyAlignment="1" pivotButton="0" quotePrefix="0" xfId="0">
      <alignment horizontal="center" vertical="center"/>
    </xf>
    <xf numFmtId="165" fontId="6" fillId="5" borderId="2" applyAlignment="1" pivotButton="0" quotePrefix="0" xfId="0">
      <alignment horizontal="center" vertical="center"/>
    </xf>
    <xf numFmtId="166" fontId="5" fillId="5" borderId="2" applyAlignment="1" pivotButton="0" quotePrefix="0" xfId="0">
      <alignment horizontal="center" vertical="center"/>
    </xf>
    <xf numFmtId="165" fontId="5" fillId="5" borderId="2" applyAlignment="1" pivotButton="0" quotePrefix="0" xfId="0">
      <alignment horizontal="center" vertical="center"/>
    </xf>
    <xf numFmtId="1" fontId="5" fillId="4" borderId="2" applyAlignment="1" pivotButton="0" quotePrefix="0" xfId="0">
      <alignment horizontal="center" vertical="center"/>
    </xf>
    <xf numFmtId="0" fontId="0" fillId="0" borderId="6" pivotButton="0" quotePrefix="0" xfId="0"/>
    <xf numFmtId="0" fontId="6" fillId="5" borderId="2" applyAlignment="1" pivotButton="0" quotePrefix="0" xfId="0">
      <alignment horizontal="left" vertical="center"/>
    </xf>
    <xf numFmtId="164" fontId="6" fillId="5" borderId="2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/>
    </xf>
    <xf numFmtId="0" fontId="17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3243E"/>
      </font>
      <fill>
        <patternFill patternType="solid">
          <fgColor rgb="00FBF6BF"/>
          <bgColor rgb="00FBF6BF"/>
        </patternFill>
      </fill>
    </dxf>
    <dxf>
      <font>
        <name val="Arial"/>
        <b val="1"/>
        <color rgb="001E7B4F"/>
      </font>
    </dxf>
    <dxf>
      <font>
        <name val="Arial"/>
        <color rgb="0052616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Pedidos e contratos por origem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'Painel'!C18</f>
            </strRef>
          </tx>
          <spPr>
            <a:solidFill xmlns:a="http://schemas.openxmlformats.org/drawingml/2006/main">
              <a:srgbClr val="03243E"/>
            </a:solidFill>
            <a:ln xmlns:a="http://schemas.openxmlformats.org/drawingml/2006/main">
              <a:solidFill>
                <a:srgbClr val="03243E"/>
              </a:solidFill>
              <a:prstDash val="solid"/>
            </a:ln>
          </spPr>
          <cat>
            <numRef>
              <f>'Painel'!$B$19:$B$25</f>
            </numRef>
          </cat>
          <val>
            <numRef>
              <f>'Painel'!$C$19:$C$25</f>
            </numRef>
          </val>
        </ser>
        <ser>
          <idx val="1"/>
          <order val="1"/>
          <tx>
            <strRef>
              <f>'Painel'!E18</f>
            </strRef>
          </tx>
          <spPr>
            <a:solidFill xmlns:a="http://schemas.openxmlformats.org/drawingml/2006/main">
              <a:srgbClr val="F1E41A"/>
            </a:solidFill>
            <a:ln xmlns:a="http://schemas.openxmlformats.org/drawingml/2006/main">
              <a:solidFill>
                <a:srgbClr val="03243E"/>
              </a:solidFill>
              <a:prstDash val="solid"/>
            </a:ln>
          </spPr>
          <cat>
            <numRef>
              <f>'Painel'!$B$19:$B$25</f>
            </numRef>
          </cat>
          <val>
            <numRef>
              <f>'Painel'!$E$19:$E$25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Pedidos e contratos mês a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'Painel'!C62</f>
            </strRef>
          </tx>
          <spPr>
            <a:solidFill xmlns:a="http://schemas.openxmlformats.org/drawingml/2006/main">
              <a:srgbClr val="03243E"/>
            </a:solidFill>
            <a:ln xmlns:a="http://schemas.openxmlformats.org/drawingml/2006/main">
              <a:solidFill>
                <a:srgbClr val="03243E"/>
              </a:solidFill>
              <a:prstDash val="solid"/>
            </a:ln>
          </spPr>
          <cat>
            <numRef>
              <f>'Painel'!$B$63:$B$74</f>
            </numRef>
          </cat>
          <val>
            <numRef>
              <f>'Painel'!$C$63:$C$74</f>
            </numRef>
          </val>
        </ser>
        <ser>
          <idx val="1"/>
          <order val="1"/>
          <tx>
            <strRef>
              <f>'Painel'!E62</f>
            </strRef>
          </tx>
          <spPr>
            <a:solidFill xmlns:a="http://schemas.openxmlformats.org/drawingml/2006/main">
              <a:srgbClr val="F1E41A"/>
            </a:solidFill>
            <a:ln xmlns:a="http://schemas.openxmlformats.org/drawingml/2006/main">
              <a:solidFill>
                <a:srgbClr val="03243E"/>
              </a:solidFill>
              <a:prstDash val="solid"/>
            </a:ln>
          </spPr>
          <cat>
            <numRef>
              <f>'Painel'!$B$63:$B$74</f>
            </numRef>
          </cat>
          <val>
            <numRef>
              <f>'Painel'!$E$63:$E$74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TraQ!</author>
  </authors>
  <commentList>
    <comment ref="A4" authorId="0" shapeId="0">
      <text>
        <t>Data em que o pedido chegou. Sem data, o pedido não entra no painel.</t>
      </text>
    </comment>
    <comment ref="B4" authorId="0" shapeId="0">
      <text>
        <t>Nome da empresa ou da pessoa que pediu o orçamento.</t>
      </text>
    </comment>
    <comment ref="C4" authorId="0" shapeId="0">
      <text>
        <t>Onde a pessoa conheceu a sua empresa, e não o canal da conversa. Quem viu o Instagram e chamou no WhatsApp chegou pelo Instagram. O significado de cada opção está na aba Como usar.</t>
      </text>
    </comment>
    <comment ref="D4" authorId="0" shapeId="0">
      <text>
        <t>O serviço pedido.</t>
      </text>
    </comment>
    <comment ref="E4" authorId="0" shapeId="0">
      <text>
        <t>Quanto o serviço deve valer, mesmo que aproximado. Se ainda não souber, deixe em branco.</t>
      </text>
    </comment>
    <comment ref="F4" authorId="0" shapeId="0">
      <text>
        <t>Sim: é o tipo de cliente e de serviço que você quer atender. Não: fora da região, do porte ou dos serviços que você faz. Não sei: ainda não há informação suficiente.</t>
      </text>
    </comment>
    <comment ref="G4" authorId="0" shapeId="0">
      <text>
        <t>Tempo entre a chegada do pedido e a primeira resposta, inclusive à noite e no fim de semana.</t>
      </text>
    </comment>
    <comment ref="H4" authorId="0" shapeId="0">
      <text>
        <t>Atualize a cada avanço: Novo, Em conversa, Proposta enviada, Fechado ou Perdido.</t>
      </text>
    </comment>
    <comment ref="I4" authorId="0" shapeId="0">
      <text>
        <t>Preencha apenas quando a situação for Perdido.</t>
      </text>
    </comment>
    <comment ref="J4" authorId="0" shapeId="0">
      <text>
        <t>Data combinada para retomar o contato. Obrigatória quando a proposta foi enviada.</t>
      </text>
    </comment>
    <comment ref="K4" authorId="0" shapeId="0">
      <text>
        <t>Valor do contrato. Preencha apenas quando a situação for Fechado.</t>
      </text>
    </comment>
    <comment ref="L4" authorId="0" shapeId="0">
      <text>
        <t>Preenchida pela planilha. Mostra o que falta ou o que está atrasado nesta linha.</t>
      </text>
    </comment>
    <comment ref="M4" authorId="0" shapeId="0">
      <text>
        <t>Detalhes livres, como o motivo quando a opção escolhida for Outro.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15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59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1E41A"/>
    <outlinePr summaryBelow="1" summaryRight="1"/>
    <pageSetUpPr/>
  </sheetPr>
  <dimension ref="A1:E6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26" customWidth="1" min="3" max="3"/>
    <col width="86" customWidth="1" min="4" max="4"/>
    <col width="2" customWidth="1" min="5" max="5"/>
  </cols>
  <sheetData>
    <row r="1" ht="40" customHeight="1">
      <c r="A1" s="1" t="n"/>
      <c r="B1" s="2" t="inlineStr">
        <is>
          <t>Controle de pedidos de orçamento</t>
        </is>
      </c>
      <c r="C1" s="1" t="n"/>
      <c r="D1" s="1" t="n"/>
      <c r="E1" s="1" t="n"/>
    </row>
    <row r="2" ht="40" customHeight="1">
      <c r="A2" s="1" t="n"/>
      <c r="B2" s="3" t="inlineStr">
        <is>
          <t>Um primeiro passo para quem ainda não anota os pedidos de orçamento em um único lugar. Anote cada pedido e veja, no painel, quais origens viram contrato e quanto cada uma vendeu.</t>
        </is>
      </c>
      <c r="E2" s="1" t="n"/>
    </row>
    <row r="3" ht="8" customHeight="1">
      <c r="A3" s="1" t="n"/>
      <c r="B3" s="1" t="n"/>
      <c r="C3" s="1" t="n"/>
      <c r="D3" s="1" t="n"/>
      <c r="E3" s="1" t="n"/>
    </row>
    <row r="5" ht="22" customHeight="1">
      <c r="B5" s="4" t="inlineStr">
        <is>
          <t>Como usar, em 5 passos</t>
        </is>
      </c>
      <c r="C5" s="5" t="n"/>
      <c r="D5" s="5" t="n"/>
    </row>
    <row r="6" ht="36" customHeight="1">
      <c r="B6" s="6" t="inlineStr">
        <is>
          <t>1</t>
        </is>
      </c>
      <c r="C6" s="7" t="inlineStr">
        <is>
          <t>Sempre que chegar um pedido de orçamento, preencha uma linha na aba Pedidos de orçamento: a data em que o pedido chegou e o nome da empresa ou da pessoa.</t>
        </is>
      </c>
    </row>
    <row r="7" ht="36" customHeight="1">
      <c r="B7" s="6" t="inlineStr">
        <is>
          <t>2</t>
        </is>
      </c>
      <c r="C7" s="7" t="inlineStr">
        <is>
          <t>Escolha na lista como o pedido chegou. Na dúvida, pergunte ao cliente como conheceu a sua empresa. Anote também o serviço e, se já souber, o valor estimado.</t>
        </is>
      </c>
    </row>
    <row r="8" ht="21" customHeight="1">
      <c r="B8" s="6" t="inlineStr">
        <is>
          <t>3</t>
        </is>
      </c>
      <c r="C8" s="7" t="inlineStr">
        <is>
          <t>Marque se o pedido tinha o perfil que você atende e quanto tempo levou a primeira resposta.</t>
        </is>
      </c>
    </row>
    <row r="9" ht="36" customHeight="1">
      <c r="B9" s="6" t="inlineStr">
        <is>
          <t>4</t>
        </is>
      </c>
      <c r="C9" s="7" t="inlineStr">
        <is>
          <t>A cada avanço, atualize a situação. Ao enviar a proposta, marque a data do próximo contato. Ao perder o pedido, escolha o motivo. Ao fechar, anote o valor do contrato.</t>
        </is>
      </c>
    </row>
    <row r="10" ht="36" customHeight="1">
      <c r="B10" s="6" t="inlineStr">
        <is>
          <t>5</t>
        </is>
      </c>
      <c r="C10" s="7" t="inlineStr">
        <is>
          <t>Uma vez por mês, abra o Painel e escolha o mês. Ele mostra quais origens viram contrato, quanto cada uma vendeu, os motivos das perdas e as propostas sem próximo contato.</t>
        </is>
      </c>
    </row>
    <row r="12" ht="19.5" customHeight="1">
      <c r="B12" s="8" t="n"/>
      <c r="C12" s="9" t="inlineStr">
        <is>
          <t>Preencha apenas as células brancas. As células cinza são calculadas pela planilha.</t>
        </is>
      </c>
      <c r="D12" s="8" t="n"/>
    </row>
    <row r="14" ht="22" customHeight="1">
      <c r="B14" s="4" t="inlineStr">
        <is>
          <t>Como o painel conta</t>
        </is>
      </c>
      <c r="C14" s="5" t="n"/>
      <c r="D14" s="5" t="n"/>
    </row>
    <row r="15" ht="33" customHeight="1">
      <c r="B15" s="10" t="inlineStr">
        <is>
          <t>•</t>
        </is>
      </c>
      <c r="C15" s="11" t="inlineStr">
        <is>
          <t>Cada linha é um pedido. Quando o pedido vira contrato, a venda conta no mês em que o pedido chegou, e não no mês em que o contrato foi assinado. Assim, você vê quantos pedidos de cada mês viraram venda.</t>
        </is>
      </c>
    </row>
    <row r="16" ht="33" customHeight="1">
      <c r="B16" s="10" t="inlineStr">
        <is>
          <t>•</t>
        </is>
      </c>
      <c r="C16" s="11" t="inlineStr">
        <is>
          <t>Por isso, os números dos meses recentes ainda vão mudar: pedidos em conversa e propostas enviadas podem fechar nas próximas semanas.</t>
        </is>
      </c>
    </row>
    <row r="17" ht="19.5" customHeight="1">
      <c r="B17" s="10" t="inlineStr">
        <is>
          <t>•</t>
        </is>
      </c>
      <c r="C17" s="11" t="inlineStr">
        <is>
          <t>Taxa de fechamento: contratos fechados divididos pelos pedidos que chegaram no período.</t>
        </is>
      </c>
    </row>
    <row r="18" ht="33" customHeight="1">
      <c r="B18" s="10" t="inlineStr">
        <is>
          <t>•</t>
        </is>
      </c>
      <c r="C18" s="11" t="inlineStr">
        <is>
          <t>Com menos de 30 pedidos no período, um único contrato muda muito as porcentagens. Leia as taxas como um sinal, e não como uma regra.</t>
        </is>
      </c>
    </row>
    <row r="20" ht="22" customHeight="1">
      <c r="B20" s="4" t="inlineStr">
        <is>
          <t>O que a planilha não faz</t>
        </is>
      </c>
      <c r="C20" s="5" t="n"/>
      <c r="D20" s="5" t="n"/>
    </row>
    <row r="21" ht="19.5" customHeight="1">
      <c r="B21" s="10" t="inlineStr">
        <is>
          <t>•</t>
        </is>
      </c>
      <c r="C21" s="11" t="inlineStr">
        <is>
          <t>Ela não anota sozinha. O pedido que ninguém anotou não aparece no painel.</t>
        </is>
      </c>
    </row>
    <row r="22" ht="33" customHeight="1">
      <c r="B22" s="10" t="inlineStr">
        <is>
          <t>•</t>
        </is>
      </c>
      <c r="C22" s="11" t="inlineStr">
        <is>
          <t>Ela não registra a hora em que o pedido chegou nem a hora da resposta. O tempo de resposta é o que a pessoa informa.</t>
        </is>
      </c>
    </row>
    <row r="23" ht="19.5" customHeight="1">
      <c r="B23" s="10" t="inlineStr">
        <is>
          <t>•</t>
        </is>
      </c>
      <c r="C23" s="11" t="inlineStr">
        <is>
          <t>Ela não sabe qual anúncio, busca ou post trouxe o pedido. A origem é a que alguém escolheu na lista.</t>
        </is>
      </c>
    </row>
    <row r="24" ht="33" customHeight="1">
      <c r="B24" s="10" t="inlineStr">
        <is>
          <t>•</t>
        </is>
      </c>
      <c r="C24" s="11" t="inlineStr">
        <is>
          <t>Ela não responde o cliente nem avisa a equipe. O alerta de proposta sem próximo contato aparece apenas para quem abre o painel.</t>
        </is>
      </c>
    </row>
    <row r="25" ht="19.5" customHeight="1">
      <c r="B25" s="10" t="inlineStr">
        <is>
          <t>•</t>
        </is>
      </c>
      <c r="C25" s="11" t="inlineStr">
        <is>
          <t>A venda entra apenas quando alguém volta à linha do pedido e marca Fechado.</t>
        </is>
      </c>
    </row>
    <row r="26" ht="19.5" customHeight="1">
      <c r="B26" s="10" t="inlineStr">
        <is>
          <t>•</t>
        </is>
      </c>
      <c r="C26" s="11" t="inlineStr">
        <is>
          <t>Ela não guarda as conversas, os arquivos nem o histórico de cada pedido.</t>
        </is>
      </c>
    </row>
    <row r="28" ht="22" customHeight="1">
      <c r="B28" s="4" t="inlineStr">
        <is>
          <t>Quando passar para um sistema de vendas</t>
        </is>
      </c>
      <c r="C28" s="5" t="n"/>
      <c r="D28" s="5" t="n"/>
    </row>
    <row r="29" ht="46.5" customHeight="1">
      <c r="B29" s="10" t="inlineStr">
        <is>
          <t>•</t>
        </is>
      </c>
      <c r="C29" s="11" t="inlineStr">
        <is>
          <t>Quando os pedidos chegam por mais de um canal (WhatsApp, telefone, site, e-mail) e mais de uma pessoa atende, a planilha deixa de acompanhar: cada pessoa anota de forma diferente, alguns pedidos ficam sem linha e ninguém vê o que está parado.</t>
        </is>
      </c>
    </row>
    <row r="30" ht="33" customHeight="1">
      <c r="B30" s="10" t="inlineStr">
        <is>
          <t>•</t>
        </is>
      </c>
      <c r="C30" s="11" t="inlineStr">
        <is>
          <t>Nesse momento, o lugar dos pedidos é um sistema de vendas (CRM). Ele registra cada pedido quando ele chega, com data, hora e origem, mostra em que etapa cada um está e avisa quem precisa responder.</t>
        </is>
      </c>
    </row>
    <row r="32" ht="22" customHeight="1">
      <c r="B32" s="4" t="inlineStr">
        <is>
          <t>O que cada opção quer dizer</t>
        </is>
      </c>
      <c r="C32" s="5" t="n"/>
      <c r="D32" s="5" t="n"/>
    </row>
    <row r="33" ht="20" customHeight="1">
      <c r="B33" s="12" t="inlineStr">
        <is>
          <t>Como chegou</t>
        </is>
      </c>
    </row>
    <row r="34" ht="19.5" customHeight="1">
      <c r="C34" s="13" t="inlineStr">
        <is>
          <t>Indicação</t>
        </is>
      </c>
      <c r="D34" s="14" t="inlineStr">
        <is>
          <t>Alguém recomendou a sua empresa: cliente, parceiro, arquiteto ou fornecedor.</t>
        </is>
      </c>
    </row>
    <row r="35" ht="19.5" customHeight="1">
      <c r="C35" s="13" t="inlineStr">
        <is>
          <t>Google</t>
        </is>
      </c>
      <c r="D35" s="14" t="inlineStr">
        <is>
          <t>Encontrou a sua empresa em uma busca no Google ou no Google Maps, por anúncio ou não.</t>
        </is>
      </c>
    </row>
    <row r="36" ht="19.5" customHeight="1">
      <c r="C36" s="13" t="inlineStr">
        <is>
          <t>Instagram</t>
        </is>
      </c>
      <c r="D36" s="14" t="inlineStr">
        <is>
          <t>Conheceu a sua empresa no Instagram, por post ou por anúncio.</t>
        </is>
      </c>
    </row>
    <row r="37" ht="19.5" customHeight="1">
      <c r="C37" s="13" t="inlineStr">
        <is>
          <t>Site</t>
        </is>
      </c>
      <c r="D37" s="14" t="inlineStr">
        <is>
          <t>Entrou no site sem passar por uma busca, por exemplo, digitando o endereço.</t>
        </is>
      </c>
    </row>
    <row r="38" ht="19.5" customHeight="1">
      <c r="C38" s="13" t="inlineStr">
        <is>
          <t>Evento</t>
        </is>
      </c>
      <c r="D38" s="14" t="inlineStr">
        <is>
          <t>Feira, palestra ou encontro do setor.</t>
        </is>
      </c>
    </row>
    <row r="39" ht="19.5" customHeight="1">
      <c r="C39" s="13" t="inlineStr">
        <is>
          <t>Já é cliente</t>
        </is>
      </c>
      <c r="D39" s="14" t="inlineStr">
        <is>
          <t>Já contratou a sua empresa antes e voltou.</t>
        </is>
      </c>
    </row>
    <row r="40" ht="19.5" customHeight="1">
      <c r="C40" s="13" t="inlineStr">
        <is>
          <t>Outro</t>
        </is>
      </c>
      <c r="D40" s="14" t="inlineStr">
        <is>
          <t>Qualquer outro caminho. Anote o detalhe em Observações.</t>
        </is>
      </c>
    </row>
    <row r="41" ht="33" customHeight="1">
      <c r="C41" s="15" t="inlineStr">
        <is>
          <t>Como chegou é o lugar onde a pessoa conheceu a sua empresa, e não o canal da conversa. Quem viu o Instagram e chamou no WhatsApp chegou pelo Instagram.</t>
        </is>
      </c>
    </row>
    <row r="42" ht="20" customHeight="1">
      <c r="B42" s="12" t="inlineStr">
        <is>
          <t>Tinha perfil?</t>
        </is>
      </c>
    </row>
    <row r="43" ht="19.5" customHeight="1">
      <c r="C43" s="13" t="inlineStr">
        <is>
          <t>Sim</t>
        </is>
      </c>
      <c r="D43" s="14" t="inlineStr">
        <is>
          <t>É o tipo de cliente e de serviço que você quer atender.</t>
        </is>
      </c>
    </row>
    <row r="44" ht="19.5" customHeight="1">
      <c r="C44" s="13" t="inlineStr">
        <is>
          <t>Não</t>
        </is>
      </c>
      <c r="D44" s="14" t="inlineStr">
        <is>
          <t>Fora da sua região, do porte que você atende ou dos serviços que você faz.</t>
        </is>
      </c>
    </row>
    <row r="45" ht="19.5" customHeight="1">
      <c r="C45" s="13" t="inlineStr">
        <is>
          <t>Não sei</t>
        </is>
      </c>
      <c r="D45" s="14" t="inlineStr">
        <is>
          <t>Ainda não há informação suficiente para saber.</t>
        </is>
      </c>
    </row>
    <row r="46" ht="20" customHeight="1">
      <c r="B46" s="12" t="inlineStr">
        <is>
          <t>Primeira resposta</t>
        </is>
      </c>
    </row>
    <row r="47" ht="19.5" customHeight="1">
      <c r="C47" s="13" t="inlineStr">
        <is>
          <t>Até 1 hora</t>
        </is>
      </c>
      <c r="D47" s="14" t="inlineStr">
        <is>
          <t>A primeira resposta saiu em até 1 hora depois da chegada do pedido.</t>
        </is>
      </c>
    </row>
    <row r="48" ht="19.5" customHeight="1">
      <c r="C48" s="13" t="inlineStr">
        <is>
          <t>No mesmo dia</t>
        </is>
      </c>
      <c r="D48" s="14" t="inlineStr">
        <is>
          <t>Saiu depois de 1 hora, mas no mesmo dia.</t>
        </is>
      </c>
    </row>
    <row r="49" ht="19.5" customHeight="1">
      <c r="C49" s="13" t="inlineStr">
        <is>
          <t>Em outro dia</t>
        </is>
      </c>
      <c r="D49" s="14" t="inlineStr">
        <is>
          <t>Saiu no dia seguinte ou depois.</t>
        </is>
      </c>
    </row>
    <row r="50" ht="33" customHeight="1">
      <c r="C50" s="15" t="inlineStr">
        <is>
          <t>Conte o tempo a partir da chegada do pedido, inclusive à noite e no fim de semana. É o tempo que o cliente esperou.</t>
        </is>
      </c>
    </row>
    <row r="51" ht="20" customHeight="1">
      <c r="B51" s="12" t="inlineStr">
        <is>
          <t>Situação</t>
        </is>
      </c>
    </row>
    <row r="52" ht="19.5" customHeight="1">
      <c r="C52" s="13" t="inlineStr">
        <is>
          <t>Novo</t>
        </is>
      </c>
      <c r="D52" s="14" t="inlineStr">
        <is>
          <t>Chegou e ainda não foi respondido.</t>
        </is>
      </c>
    </row>
    <row r="53" ht="19.5" customHeight="1">
      <c r="C53" s="13" t="inlineStr">
        <is>
          <t>Em conversa</t>
        </is>
      </c>
      <c r="D53" s="14" t="inlineStr">
        <is>
          <t>Já houve resposta, e a proposta ainda não foi enviada.</t>
        </is>
      </c>
    </row>
    <row r="54" ht="19.5" customHeight="1">
      <c r="C54" s="13" t="inlineStr">
        <is>
          <t>Proposta enviada</t>
        </is>
      </c>
      <c r="D54" s="14" t="inlineStr">
        <is>
          <t>O orçamento está com o cliente. Marque a data do próximo contato.</t>
        </is>
      </c>
    </row>
    <row r="55" ht="19.5" customHeight="1">
      <c r="C55" s="13" t="inlineStr">
        <is>
          <t>Fechado</t>
        </is>
      </c>
      <c r="D55" s="14" t="inlineStr">
        <is>
          <t>O cliente contratou. Anote o valor fechado.</t>
        </is>
      </c>
    </row>
    <row r="56" ht="19.5" customHeight="1">
      <c r="C56" s="13" t="inlineStr">
        <is>
          <t>Perdido</t>
        </is>
      </c>
      <c r="D56" s="14" t="inlineStr">
        <is>
          <t>O pedido não vai virar contrato. Escolha o motivo.</t>
        </is>
      </c>
    </row>
    <row r="57" ht="20" customHeight="1">
      <c r="B57" s="12" t="inlineStr">
        <is>
          <t>Motivo da perda</t>
        </is>
      </c>
    </row>
    <row r="58" ht="19.5" customHeight="1">
      <c r="C58" s="13" t="inlineStr">
        <is>
          <t>Preço</t>
        </is>
      </c>
      <c r="D58" s="14" t="inlineStr">
        <is>
          <t>O cliente achou o valor alto.</t>
        </is>
      </c>
    </row>
    <row r="59" ht="19.5" customHeight="1">
      <c r="C59" s="13" t="inlineStr">
        <is>
          <t>Prazo</t>
        </is>
      </c>
      <c r="D59" s="14" t="inlineStr">
        <is>
          <t>O cliente precisava para antes do prazo que você consegue cumprir.</t>
        </is>
      </c>
    </row>
    <row r="60" ht="19.5" customHeight="1">
      <c r="C60" s="13" t="inlineStr">
        <is>
          <t>Sem resposta</t>
        </is>
      </c>
      <c r="D60" s="14" t="inlineStr">
        <is>
          <t>O cliente parou de responder.</t>
        </is>
      </c>
    </row>
    <row r="61" ht="33" customHeight="1">
      <c r="C61" s="13" t="inlineStr">
        <is>
          <t>Escolheu outro</t>
        </is>
      </c>
      <c r="D61" s="14" t="inlineStr">
        <is>
          <t>Contratou outra empresa por um motivo que não foi preço nem prazo, ou sem dizer o motivo.</t>
        </is>
      </c>
    </row>
    <row r="62" ht="19.5" customHeight="1">
      <c r="C62" s="13" t="inlineStr">
        <is>
          <t>Sem perfil</t>
        </is>
      </c>
      <c r="D62" s="14" t="inlineStr">
        <is>
          <t>O pedido não era do tipo que você atende.</t>
        </is>
      </c>
    </row>
    <row r="63" ht="33" customHeight="1">
      <c r="C63" s="13" t="inlineStr">
        <is>
          <t>Adiou ou desistiu do projeto</t>
        </is>
      </c>
      <c r="D63" s="14" t="inlineStr">
        <is>
          <t>O cliente adiou a obra ou o serviço, ou desistiu dele.</t>
        </is>
      </c>
    </row>
    <row r="64" ht="19.5" customHeight="1">
      <c r="C64" s="13" t="inlineStr">
        <is>
          <t>Outro</t>
        </is>
      </c>
      <c r="D64" s="14" t="inlineStr">
        <is>
          <t>Qualquer outro motivo. Anote o detalhe em Observações.</t>
        </is>
      </c>
    </row>
    <row r="66" ht="33" customHeight="1">
      <c r="B66" s="8" t="n"/>
      <c r="C66" s="9" t="inlineStr">
        <is>
          <t>Os seus dados ficam apenas com você. Esta planilha é a sua cópia, e a TraQ! não tem acesso ao que for anotado nela.</t>
        </is>
      </c>
      <c r="D66" s="8" t="n"/>
    </row>
    <row r="68" ht="19.5" customHeight="1">
      <c r="C68" s="16" t="inlineStr">
        <is>
          <t>Modelo gratuito criado pela TraQ! Soluções Digitais · traq.com.br</t>
        </is>
      </c>
    </row>
  </sheetData>
  <mergeCells count="33">
    <mergeCell ref="B42:D42"/>
    <mergeCell ref="C6:D6"/>
    <mergeCell ref="B14:D14"/>
    <mergeCell ref="C24:D24"/>
    <mergeCell ref="C30:D30"/>
    <mergeCell ref="C15:D15"/>
    <mergeCell ref="C68:D68"/>
    <mergeCell ref="B57:D57"/>
    <mergeCell ref="C26:D26"/>
    <mergeCell ref="B28:D28"/>
    <mergeCell ref="C29:D29"/>
    <mergeCell ref="C10:D10"/>
    <mergeCell ref="C16:D16"/>
    <mergeCell ref="C25:D25"/>
    <mergeCell ref="C41:D41"/>
    <mergeCell ref="C50:D50"/>
    <mergeCell ref="C22:D22"/>
    <mergeCell ref="C9:D9"/>
    <mergeCell ref="B51:D51"/>
    <mergeCell ref="B20:D20"/>
    <mergeCell ref="B33:D33"/>
    <mergeCell ref="C12:D12"/>
    <mergeCell ref="B5:D5"/>
    <mergeCell ref="C21:D21"/>
    <mergeCell ref="B32:D32"/>
    <mergeCell ref="C23:D23"/>
    <mergeCell ref="C17:D17"/>
    <mergeCell ref="C8:D8"/>
    <mergeCell ref="C7:D7"/>
    <mergeCell ref="B46:D46"/>
    <mergeCell ref="C66:D66"/>
    <mergeCell ref="C18:D18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3243E"/>
    <outlinePr summaryBelow="1" summaryRight="1"/>
    <pageSetUpPr/>
  </sheetPr>
  <dimension ref="A1:N1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5" customWidth="1" min="3" max="3"/>
    <col width="28" customWidth="1" min="4" max="4"/>
    <col width="15" customWidth="1" min="5" max="5"/>
    <col width="12" customWidth="1" min="6" max="6"/>
    <col width="15" customWidth="1" min="7" max="7"/>
    <col width="17" customWidth="1" min="8" max="8"/>
    <col width="27" customWidth="1" min="9" max="9"/>
    <col width="14" customWidth="1" min="10" max="10"/>
    <col width="15" customWidth="1" min="11" max="11"/>
    <col width="29" customWidth="1" min="12" max="12"/>
    <col width="42" customWidth="1" min="13" max="13"/>
    <col hidden="1" width="13" customWidth="1" min="14" max="14"/>
  </cols>
  <sheetData>
    <row r="1" ht="30" customHeight="1">
      <c r="A1" s="17" t="inlineStr">
        <is>
          <t>Pedidos de orçamento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8" t="inlineStr">
        <is>
          <t>Uma linha por pedido. A coluna Aviso é preenchida pela planilha.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6" customHeight="1"/>
    <row r="4" ht="32" customHeight="1">
      <c r="A4" s="19" t="inlineStr">
        <is>
          <t>Data do pedido</t>
        </is>
      </c>
      <c r="B4" s="19" t="inlineStr">
        <is>
          <t>Empresa ou nome</t>
        </is>
      </c>
      <c r="C4" s="19" t="inlineStr">
        <is>
          <t>Como chegou</t>
        </is>
      </c>
      <c r="D4" s="19" t="inlineStr">
        <is>
          <t>Serviço</t>
        </is>
      </c>
      <c r="E4" s="19" t="inlineStr">
        <is>
          <t>Valor estimado (R$)</t>
        </is>
      </c>
      <c r="F4" s="19" t="inlineStr">
        <is>
          <t>Tinha perfil?</t>
        </is>
      </c>
      <c r="G4" s="19" t="inlineStr">
        <is>
          <t>Primeira resposta</t>
        </is>
      </c>
      <c r="H4" s="19" t="inlineStr">
        <is>
          <t>Situação</t>
        </is>
      </c>
      <c r="I4" s="19" t="inlineStr">
        <is>
          <t>Motivo da perda</t>
        </is>
      </c>
      <c r="J4" s="19" t="inlineStr">
        <is>
          <t>Próximo contato</t>
        </is>
      </c>
      <c r="K4" s="19" t="inlineStr">
        <is>
          <t>Valor fechado (R$)</t>
        </is>
      </c>
      <c r="L4" s="20" t="inlineStr">
        <is>
          <t>Aviso</t>
        </is>
      </c>
      <c r="M4" s="19" t="inlineStr">
        <is>
          <t>Observações</t>
        </is>
      </c>
      <c r="N4" t="inlineStr">
        <is>
          <t>ordem do alerta</t>
        </is>
      </c>
    </row>
    <row r="5">
      <c r="A5" s="21" t="n">
        <v>46329</v>
      </c>
      <c r="B5" s="14" t="inlineStr">
        <is>
          <t>EXEMPLO · apague esta linha</t>
        </is>
      </c>
      <c r="C5" s="22" t="inlineStr">
        <is>
          <t>Indicação</t>
        </is>
      </c>
      <c r="D5" s="14" t="inlineStr">
        <is>
          <t>Laudo de SPDA</t>
        </is>
      </c>
      <c r="E5" s="23" t="n">
        <v>8500</v>
      </c>
      <c r="F5" s="22" t="inlineStr">
        <is>
          <t>Sim</t>
        </is>
      </c>
      <c r="G5" s="22" t="inlineStr">
        <is>
          <t>Até 1 hora</t>
        </is>
      </c>
      <c r="H5" s="22" t="inlineStr">
        <is>
          <t>Fechado</t>
        </is>
      </c>
      <c r="I5" s="22" t="n"/>
      <c r="J5" s="21" t="n"/>
      <c r="K5" s="23" t="n">
        <v>8200</v>
      </c>
      <c r="L5" s="24">
        <f>IF(COUNTA(A5:K5)=0,"",IF(A5="","Falta a data do pedido",IF(AND(H5="Proposta enviada",J5=""),"Proposta sem próximo contato",IF(AND(OR(H5="Novo",H5="Em conversa",H5="Proposta enviada"),J5&lt;&gt;"",J5&lt;TODAY()),"Próximo contato atrasado",IF(AND(H5="Perdido",I5=""),"Falta o motivo da perda",IF(AND(H5="Fechado",K5=""),"Falta o valor fechado",IF(C5="","Falta como chegou","")))))))</f>
        <v/>
      </c>
      <c r="M5" s="14" t="n"/>
      <c r="N5">
        <f>IF(OR(L5="Proposta sem próximo contato",L5="Próximo contato atrasado"),MAX(N$4:N4)+1,"")</f>
        <v/>
      </c>
    </row>
    <row r="6">
      <c r="A6" s="21" t="n">
        <v>46331</v>
      </c>
      <c r="B6" s="14" t="inlineStr">
        <is>
          <t>EXEMPLO · apague esta linha</t>
        </is>
      </c>
      <c r="C6" s="22" t="inlineStr">
        <is>
          <t>Google</t>
        </is>
      </c>
      <c r="D6" s="14" t="inlineStr">
        <is>
          <t>Projeto elétrico industrial</t>
        </is>
      </c>
      <c r="E6" s="23" t="n">
        <v>42000</v>
      </c>
      <c r="F6" s="22" t="inlineStr">
        <is>
          <t>Sim</t>
        </is>
      </c>
      <c r="G6" s="22" t="inlineStr">
        <is>
          <t>No mesmo dia</t>
        </is>
      </c>
      <c r="H6" s="22" t="inlineStr">
        <is>
          <t>Proposta enviada</t>
        </is>
      </c>
      <c r="I6" s="22" t="n"/>
      <c r="J6" s="21" t="n"/>
      <c r="K6" s="23" t="n"/>
      <c r="L6" s="24">
        <f>IF(COUNTA(A6:K6)=0,"",IF(A6="","Falta a data do pedido",IF(AND(H6="Proposta enviada",J6=""),"Proposta sem próximo contato",IF(AND(OR(H6="Novo",H6="Em conversa",H6="Proposta enviada"),J6&lt;&gt;"",J6&lt;TODAY()),"Próximo contato atrasado",IF(AND(H6="Perdido",I6=""),"Falta o motivo da perda",IF(AND(H6="Fechado",K6=""),"Falta o valor fechado",IF(C6="","Falta como chegou","")))))))</f>
        <v/>
      </c>
      <c r="M6" s="14" t="n"/>
      <c r="N6">
        <f>IF(OR(L6="Proposta sem próximo contato",L6="Próximo contato atrasado"),MAX(N$4:N5)+1,"")</f>
        <v/>
      </c>
    </row>
    <row r="7">
      <c r="A7" s="21" t="n">
        <v>46336</v>
      </c>
      <c r="B7" s="14" t="inlineStr">
        <is>
          <t>EXEMPLO · apague esta linha</t>
        </is>
      </c>
      <c r="C7" s="22" t="inlineStr">
        <is>
          <t>Instagram</t>
        </is>
      </c>
      <c r="D7" s="14" t="inlineStr">
        <is>
          <t>Manutenção preventiva</t>
        </is>
      </c>
      <c r="E7" s="23" t="n">
        <v>3000</v>
      </c>
      <c r="F7" s="22" t="inlineStr">
        <is>
          <t>Não</t>
        </is>
      </c>
      <c r="G7" s="22" t="inlineStr">
        <is>
          <t>Em outro dia</t>
        </is>
      </c>
      <c r="H7" s="22" t="inlineStr">
        <is>
          <t>Perdido</t>
        </is>
      </c>
      <c r="I7" s="22" t="inlineStr">
        <is>
          <t>Preço</t>
        </is>
      </c>
      <c r="J7" s="21" t="n"/>
      <c r="K7" s="23" t="n"/>
      <c r="L7" s="24">
        <f>IF(COUNTA(A7:K7)=0,"",IF(A7="","Falta a data do pedido",IF(AND(H7="Proposta enviada",J7=""),"Proposta sem próximo contato",IF(AND(OR(H7="Novo",H7="Em conversa",H7="Proposta enviada"),J7&lt;&gt;"",J7&lt;TODAY()),"Próximo contato atrasado",IF(AND(H7="Perdido",I7=""),"Falta o motivo da perda",IF(AND(H7="Fechado",K7=""),"Falta o valor fechado",IF(C7="","Falta como chegou","")))))))</f>
        <v/>
      </c>
      <c r="M7" s="14" t="n"/>
      <c r="N7">
        <f>IF(OR(L7="Proposta sem próximo contato",L7="Próximo contato atrasado"),MAX(N$4:N6)+1,"")</f>
        <v/>
      </c>
    </row>
    <row r="8">
      <c r="A8" s="21" t="n"/>
      <c r="B8" s="14" t="n"/>
      <c r="C8" s="22" t="n"/>
      <c r="D8" s="14" t="n"/>
      <c r="E8" s="23" t="n"/>
      <c r="F8" s="22" t="n"/>
      <c r="G8" s="22" t="n"/>
      <c r="H8" s="22" t="n"/>
      <c r="I8" s="22" t="n"/>
      <c r="J8" s="21" t="n"/>
      <c r="K8" s="23" t="n"/>
      <c r="L8" s="24">
        <f>IF(COUNTA(A8:K8)=0,"",IF(A8="","Falta a data do pedido",IF(AND(H8="Proposta enviada",J8=""),"Proposta sem próximo contato",IF(AND(OR(H8="Novo",H8="Em conversa",H8="Proposta enviada"),J8&lt;&gt;"",J8&lt;TODAY()),"Próximo contato atrasado",IF(AND(H8="Perdido",I8=""),"Falta o motivo da perda",IF(AND(H8="Fechado",K8=""),"Falta o valor fechado",IF(C8="","Falta como chegou","")))))))</f>
        <v/>
      </c>
      <c r="M8" s="14" t="n"/>
      <c r="N8">
        <f>IF(OR(L8="Proposta sem próximo contato",L8="Próximo contato atrasado"),MAX(N$4:N7)+1,"")</f>
        <v/>
      </c>
    </row>
    <row r="9">
      <c r="A9" s="21" t="n"/>
      <c r="B9" s="14" t="n"/>
      <c r="C9" s="22" t="n"/>
      <c r="D9" s="14" t="n"/>
      <c r="E9" s="23" t="n"/>
      <c r="F9" s="22" t="n"/>
      <c r="G9" s="22" t="n"/>
      <c r="H9" s="22" t="n"/>
      <c r="I9" s="22" t="n"/>
      <c r="J9" s="21" t="n"/>
      <c r="K9" s="23" t="n"/>
      <c r="L9" s="24">
        <f>IF(COUNTA(A9:K9)=0,"",IF(A9="","Falta a data do pedido",IF(AND(H9="Proposta enviada",J9=""),"Proposta sem próximo contato",IF(AND(OR(H9="Novo",H9="Em conversa",H9="Proposta enviada"),J9&lt;&gt;"",J9&lt;TODAY()),"Próximo contato atrasado",IF(AND(H9="Perdido",I9=""),"Falta o motivo da perda",IF(AND(H9="Fechado",K9=""),"Falta o valor fechado",IF(C9="","Falta como chegou","")))))))</f>
        <v/>
      </c>
      <c r="M9" s="14" t="n"/>
      <c r="N9">
        <f>IF(OR(L9="Proposta sem próximo contato",L9="Próximo contato atrasado"),MAX(N$4:N8)+1,"")</f>
        <v/>
      </c>
    </row>
    <row r="10">
      <c r="A10" s="21" t="n"/>
      <c r="B10" s="14" t="n"/>
      <c r="C10" s="22" t="n"/>
      <c r="D10" s="14" t="n"/>
      <c r="E10" s="23" t="n"/>
      <c r="F10" s="22" t="n"/>
      <c r="G10" s="22" t="n"/>
      <c r="H10" s="22" t="n"/>
      <c r="I10" s="22" t="n"/>
      <c r="J10" s="21" t="n"/>
      <c r="K10" s="23" t="n"/>
      <c r="L10" s="24">
        <f>IF(COUNTA(A10:K10)=0,"",IF(A10="","Falta a data do pedido",IF(AND(H10="Proposta enviada",J10=""),"Proposta sem próximo contato",IF(AND(OR(H10="Novo",H10="Em conversa",H10="Proposta enviada"),J10&lt;&gt;"",J10&lt;TODAY()),"Próximo contato atrasado",IF(AND(H10="Perdido",I10=""),"Falta o motivo da perda",IF(AND(H10="Fechado",K10=""),"Falta o valor fechado",IF(C10="","Falta como chegou","")))))))</f>
        <v/>
      </c>
      <c r="M10" s="14" t="n"/>
      <c r="N10">
        <f>IF(OR(L10="Proposta sem próximo contato",L10="Próximo contato atrasado"),MAX(N$4:N9)+1,"")</f>
        <v/>
      </c>
    </row>
    <row r="11">
      <c r="A11" s="21" t="n"/>
      <c r="B11" s="14" t="n"/>
      <c r="C11" s="22" t="n"/>
      <c r="D11" s="14" t="n"/>
      <c r="E11" s="23" t="n"/>
      <c r="F11" s="22" t="n"/>
      <c r="G11" s="22" t="n"/>
      <c r="H11" s="22" t="n"/>
      <c r="I11" s="22" t="n"/>
      <c r="J11" s="21" t="n"/>
      <c r="K11" s="23" t="n"/>
      <c r="L11" s="24">
        <f>IF(COUNTA(A11:K11)=0,"",IF(A11="","Falta a data do pedido",IF(AND(H11="Proposta enviada",J11=""),"Proposta sem próximo contato",IF(AND(OR(H11="Novo",H11="Em conversa",H11="Proposta enviada"),J11&lt;&gt;"",J11&lt;TODAY()),"Próximo contato atrasado",IF(AND(H11="Perdido",I11=""),"Falta o motivo da perda",IF(AND(H11="Fechado",K11=""),"Falta o valor fechado",IF(C11="","Falta como chegou","")))))))</f>
        <v/>
      </c>
      <c r="M11" s="14" t="n"/>
      <c r="N11">
        <f>IF(OR(L11="Proposta sem próximo contato",L11="Próximo contato atrasado"),MAX(N$4:N10)+1,"")</f>
        <v/>
      </c>
    </row>
    <row r="12">
      <c r="A12" s="21" t="n"/>
      <c r="B12" s="14" t="n"/>
      <c r="C12" s="22" t="n"/>
      <c r="D12" s="14" t="n"/>
      <c r="E12" s="23" t="n"/>
      <c r="F12" s="22" t="n"/>
      <c r="G12" s="22" t="n"/>
      <c r="H12" s="22" t="n"/>
      <c r="I12" s="22" t="n"/>
      <c r="J12" s="21" t="n"/>
      <c r="K12" s="23" t="n"/>
      <c r="L12" s="24">
        <f>IF(COUNTA(A12:K12)=0,"",IF(A12="","Falta a data do pedido",IF(AND(H12="Proposta enviada",J12=""),"Proposta sem próximo contato",IF(AND(OR(H12="Novo",H12="Em conversa",H12="Proposta enviada"),J12&lt;&gt;"",J12&lt;TODAY()),"Próximo contato atrasado",IF(AND(H12="Perdido",I12=""),"Falta o motivo da perda",IF(AND(H12="Fechado",K12=""),"Falta o valor fechado",IF(C12="","Falta como chegou","")))))))</f>
        <v/>
      </c>
      <c r="M12" s="14" t="n"/>
      <c r="N12">
        <f>IF(OR(L12="Proposta sem próximo contato",L12="Próximo contato atrasado"),MAX(N$4:N11)+1,"")</f>
        <v/>
      </c>
    </row>
    <row r="13">
      <c r="A13" s="21" t="n"/>
      <c r="B13" s="14" t="n"/>
      <c r="C13" s="22" t="n"/>
      <c r="D13" s="14" t="n"/>
      <c r="E13" s="23" t="n"/>
      <c r="F13" s="22" t="n"/>
      <c r="G13" s="22" t="n"/>
      <c r="H13" s="22" t="n"/>
      <c r="I13" s="22" t="n"/>
      <c r="J13" s="21" t="n"/>
      <c r="K13" s="23" t="n"/>
      <c r="L13" s="24">
        <f>IF(COUNTA(A13:K13)=0,"",IF(A13="","Falta a data do pedido",IF(AND(H13="Proposta enviada",J13=""),"Proposta sem próximo contato",IF(AND(OR(H13="Novo",H13="Em conversa",H13="Proposta enviada"),J13&lt;&gt;"",J13&lt;TODAY()),"Próximo contato atrasado",IF(AND(H13="Perdido",I13=""),"Falta o motivo da perda",IF(AND(H13="Fechado",K13=""),"Falta o valor fechado",IF(C13="","Falta como chegou","")))))))</f>
        <v/>
      </c>
      <c r="M13" s="14" t="n"/>
      <c r="N13">
        <f>IF(OR(L13="Proposta sem próximo contato",L13="Próximo contato atrasado"),MAX(N$4:N12)+1,"")</f>
        <v/>
      </c>
    </row>
    <row r="14">
      <c r="A14" s="21" t="n"/>
      <c r="B14" s="14" t="n"/>
      <c r="C14" s="22" t="n"/>
      <c r="D14" s="14" t="n"/>
      <c r="E14" s="23" t="n"/>
      <c r="F14" s="22" t="n"/>
      <c r="G14" s="22" t="n"/>
      <c r="H14" s="22" t="n"/>
      <c r="I14" s="22" t="n"/>
      <c r="J14" s="21" t="n"/>
      <c r="K14" s="23" t="n"/>
      <c r="L14" s="24">
        <f>IF(COUNTA(A14:K14)=0,"",IF(A14="","Falta a data do pedido",IF(AND(H14="Proposta enviada",J14=""),"Proposta sem próximo contato",IF(AND(OR(H14="Novo",H14="Em conversa",H14="Proposta enviada"),J14&lt;&gt;"",J14&lt;TODAY()),"Próximo contato atrasado",IF(AND(H14="Perdido",I14=""),"Falta o motivo da perda",IF(AND(H14="Fechado",K14=""),"Falta o valor fechado",IF(C14="","Falta como chegou","")))))))</f>
        <v/>
      </c>
      <c r="M14" s="14" t="n"/>
      <c r="N14">
        <f>IF(OR(L14="Proposta sem próximo contato",L14="Próximo contato atrasado"),MAX(N$4:N13)+1,"")</f>
        <v/>
      </c>
    </row>
    <row r="15">
      <c r="A15" s="21" t="n"/>
      <c r="B15" s="14" t="n"/>
      <c r="C15" s="22" t="n"/>
      <c r="D15" s="14" t="n"/>
      <c r="E15" s="23" t="n"/>
      <c r="F15" s="22" t="n"/>
      <c r="G15" s="22" t="n"/>
      <c r="H15" s="22" t="n"/>
      <c r="I15" s="22" t="n"/>
      <c r="J15" s="21" t="n"/>
      <c r="K15" s="23" t="n"/>
      <c r="L15" s="24">
        <f>IF(COUNTA(A15:K15)=0,"",IF(A15="","Falta a data do pedido",IF(AND(H15="Proposta enviada",J15=""),"Proposta sem próximo contato",IF(AND(OR(H15="Novo",H15="Em conversa",H15="Proposta enviada"),J15&lt;&gt;"",J15&lt;TODAY()),"Próximo contato atrasado",IF(AND(H15="Perdido",I15=""),"Falta o motivo da perda",IF(AND(H15="Fechado",K15=""),"Falta o valor fechado",IF(C15="","Falta como chegou","")))))))</f>
        <v/>
      </c>
      <c r="M15" s="14" t="n"/>
      <c r="N15">
        <f>IF(OR(L15="Proposta sem próximo contato",L15="Próximo contato atrasado"),MAX(N$4:N14)+1,"")</f>
        <v/>
      </c>
    </row>
    <row r="16">
      <c r="A16" s="21" t="n"/>
      <c r="B16" s="14" t="n"/>
      <c r="C16" s="22" t="n"/>
      <c r="D16" s="14" t="n"/>
      <c r="E16" s="23" t="n"/>
      <c r="F16" s="22" t="n"/>
      <c r="G16" s="22" t="n"/>
      <c r="H16" s="22" t="n"/>
      <c r="I16" s="22" t="n"/>
      <c r="J16" s="21" t="n"/>
      <c r="K16" s="23" t="n"/>
      <c r="L16" s="24">
        <f>IF(COUNTA(A16:K16)=0,"",IF(A16="","Falta a data do pedido",IF(AND(H16="Proposta enviada",J16=""),"Proposta sem próximo contato",IF(AND(OR(H16="Novo",H16="Em conversa",H16="Proposta enviada"),J16&lt;&gt;"",J16&lt;TODAY()),"Próximo contato atrasado",IF(AND(H16="Perdido",I16=""),"Falta o motivo da perda",IF(AND(H16="Fechado",K16=""),"Falta o valor fechado",IF(C16="","Falta como chegou","")))))))</f>
        <v/>
      </c>
      <c r="M16" s="14" t="n"/>
      <c r="N16">
        <f>IF(OR(L16="Proposta sem próximo contato",L16="Próximo contato atrasado"),MAX(N$4:N15)+1,"")</f>
        <v/>
      </c>
    </row>
    <row r="17">
      <c r="A17" s="21" t="n"/>
      <c r="B17" s="14" t="n"/>
      <c r="C17" s="22" t="n"/>
      <c r="D17" s="14" t="n"/>
      <c r="E17" s="23" t="n"/>
      <c r="F17" s="22" t="n"/>
      <c r="G17" s="22" t="n"/>
      <c r="H17" s="22" t="n"/>
      <c r="I17" s="22" t="n"/>
      <c r="J17" s="21" t="n"/>
      <c r="K17" s="23" t="n"/>
      <c r="L17" s="24">
        <f>IF(COUNTA(A17:K17)=0,"",IF(A17="","Falta a data do pedido",IF(AND(H17="Proposta enviada",J17=""),"Proposta sem próximo contato",IF(AND(OR(H17="Novo",H17="Em conversa",H17="Proposta enviada"),J17&lt;&gt;"",J17&lt;TODAY()),"Próximo contato atrasado",IF(AND(H17="Perdido",I17=""),"Falta o motivo da perda",IF(AND(H17="Fechado",K17=""),"Falta o valor fechado",IF(C17="","Falta como chegou","")))))))</f>
        <v/>
      </c>
      <c r="M17" s="14" t="n"/>
      <c r="N17">
        <f>IF(OR(L17="Proposta sem próximo contato",L17="Próximo contato atrasado"),MAX(N$4:N16)+1,"")</f>
        <v/>
      </c>
    </row>
    <row r="18">
      <c r="A18" s="21" t="n"/>
      <c r="B18" s="14" t="n"/>
      <c r="C18" s="22" t="n"/>
      <c r="D18" s="14" t="n"/>
      <c r="E18" s="23" t="n"/>
      <c r="F18" s="22" t="n"/>
      <c r="G18" s="22" t="n"/>
      <c r="H18" s="22" t="n"/>
      <c r="I18" s="22" t="n"/>
      <c r="J18" s="21" t="n"/>
      <c r="K18" s="23" t="n"/>
      <c r="L18" s="24">
        <f>IF(COUNTA(A18:K18)=0,"",IF(A18="","Falta a data do pedido",IF(AND(H18="Proposta enviada",J18=""),"Proposta sem próximo contato",IF(AND(OR(H18="Novo",H18="Em conversa",H18="Proposta enviada"),J18&lt;&gt;"",J18&lt;TODAY()),"Próximo contato atrasado",IF(AND(H18="Perdido",I18=""),"Falta o motivo da perda",IF(AND(H18="Fechado",K18=""),"Falta o valor fechado",IF(C18="","Falta como chegou","")))))))</f>
        <v/>
      </c>
      <c r="M18" s="14" t="n"/>
      <c r="N18">
        <f>IF(OR(L18="Proposta sem próximo contato",L18="Próximo contato atrasado"),MAX(N$4:N17)+1,"")</f>
        <v/>
      </c>
    </row>
    <row r="19">
      <c r="A19" s="21" t="n"/>
      <c r="B19" s="14" t="n"/>
      <c r="C19" s="22" t="n"/>
      <c r="D19" s="14" t="n"/>
      <c r="E19" s="23" t="n"/>
      <c r="F19" s="22" t="n"/>
      <c r="G19" s="22" t="n"/>
      <c r="H19" s="22" t="n"/>
      <c r="I19" s="22" t="n"/>
      <c r="J19" s="21" t="n"/>
      <c r="K19" s="23" t="n"/>
      <c r="L19" s="24">
        <f>IF(COUNTA(A19:K19)=0,"",IF(A19="","Falta a data do pedido",IF(AND(H19="Proposta enviada",J19=""),"Proposta sem próximo contato",IF(AND(OR(H19="Novo",H19="Em conversa",H19="Proposta enviada"),J19&lt;&gt;"",J19&lt;TODAY()),"Próximo contato atrasado",IF(AND(H19="Perdido",I19=""),"Falta o motivo da perda",IF(AND(H19="Fechado",K19=""),"Falta o valor fechado",IF(C19="","Falta como chegou","")))))))</f>
        <v/>
      </c>
      <c r="M19" s="14" t="n"/>
      <c r="N19">
        <f>IF(OR(L19="Proposta sem próximo contato",L19="Próximo contato atrasado"),MAX(N$4:N18)+1,"")</f>
        <v/>
      </c>
    </row>
    <row r="20">
      <c r="A20" s="21" t="n"/>
      <c r="B20" s="14" t="n"/>
      <c r="C20" s="22" t="n"/>
      <c r="D20" s="14" t="n"/>
      <c r="E20" s="23" t="n"/>
      <c r="F20" s="22" t="n"/>
      <c r="G20" s="22" t="n"/>
      <c r="H20" s="22" t="n"/>
      <c r="I20" s="22" t="n"/>
      <c r="J20" s="21" t="n"/>
      <c r="K20" s="23" t="n"/>
      <c r="L20" s="24">
        <f>IF(COUNTA(A20:K20)=0,"",IF(A20="","Falta a data do pedido",IF(AND(H20="Proposta enviada",J20=""),"Proposta sem próximo contato",IF(AND(OR(H20="Novo",H20="Em conversa",H20="Proposta enviada"),J20&lt;&gt;"",J20&lt;TODAY()),"Próximo contato atrasado",IF(AND(H20="Perdido",I20=""),"Falta o motivo da perda",IF(AND(H20="Fechado",K20=""),"Falta o valor fechado",IF(C20="","Falta como chegou","")))))))</f>
        <v/>
      </c>
      <c r="M20" s="14" t="n"/>
      <c r="N20">
        <f>IF(OR(L20="Proposta sem próximo contato",L20="Próximo contato atrasado"),MAX(N$4:N19)+1,"")</f>
        <v/>
      </c>
    </row>
    <row r="21">
      <c r="A21" s="21" t="n"/>
      <c r="B21" s="14" t="n"/>
      <c r="C21" s="22" t="n"/>
      <c r="D21" s="14" t="n"/>
      <c r="E21" s="23" t="n"/>
      <c r="F21" s="22" t="n"/>
      <c r="G21" s="22" t="n"/>
      <c r="H21" s="22" t="n"/>
      <c r="I21" s="22" t="n"/>
      <c r="J21" s="21" t="n"/>
      <c r="K21" s="23" t="n"/>
      <c r="L21" s="24">
        <f>IF(COUNTA(A21:K21)=0,"",IF(A21="","Falta a data do pedido",IF(AND(H21="Proposta enviada",J21=""),"Proposta sem próximo contato",IF(AND(OR(H21="Novo",H21="Em conversa",H21="Proposta enviada"),J21&lt;&gt;"",J21&lt;TODAY()),"Próximo contato atrasado",IF(AND(H21="Perdido",I21=""),"Falta o motivo da perda",IF(AND(H21="Fechado",K21=""),"Falta o valor fechado",IF(C21="","Falta como chegou","")))))))</f>
        <v/>
      </c>
      <c r="M21" s="14" t="n"/>
      <c r="N21">
        <f>IF(OR(L21="Proposta sem próximo contato",L21="Próximo contato atrasado"),MAX(N$4:N20)+1,"")</f>
        <v/>
      </c>
    </row>
    <row r="22">
      <c r="A22" s="21" t="n"/>
      <c r="B22" s="14" t="n"/>
      <c r="C22" s="22" t="n"/>
      <c r="D22" s="14" t="n"/>
      <c r="E22" s="23" t="n"/>
      <c r="F22" s="22" t="n"/>
      <c r="G22" s="22" t="n"/>
      <c r="H22" s="22" t="n"/>
      <c r="I22" s="22" t="n"/>
      <c r="J22" s="21" t="n"/>
      <c r="K22" s="23" t="n"/>
      <c r="L22" s="24">
        <f>IF(COUNTA(A22:K22)=0,"",IF(A22="","Falta a data do pedido",IF(AND(H22="Proposta enviada",J22=""),"Proposta sem próximo contato",IF(AND(OR(H22="Novo",H22="Em conversa",H22="Proposta enviada"),J22&lt;&gt;"",J22&lt;TODAY()),"Próximo contato atrasado",IF(AND(H22="Perdido",I22=""),"Falta o motivo da perda",IF(AND(H22="Fechado",K22=""),"Falta o valor fechado",IF(C22="","Falta como chegou","")))))))</f>
        <v/>
      </c>
      <c r="M22" s="14" t="n"/>
      <c r="N22">
        <f>IF(OR(L22="Proposta sem próximo contato",L22="Próximo contato atrasado"),MAX(N$4:N21)+1,"")</f>
        <v/>
      </c>
    </row>
    <row r="23">
      <c r="A23" s="21" t="n"/>
      <c r="B23" s="14" t="n"/>
      <c r="C23" s="22" t="n"/>
      <c r="D23" s="14" t="n"/>
      <c r="E23" s="23" t="n"/>
      <c r="F23" s="22" t="n"/>
      <c r="G23" s="22" t="n"/>
      <c r="H23" s="22" t="n"/>
      <c r="I23" s="22" t="n"/>
      <c r="J23" s="21" t="n"/>
      <c r="K23" s="23" t="n"/>
      <c r="L23" s="24">
        <f>IF(COUNTA(A23:K23)=0,"",IF(A23="","Falta a data do pedido",IF(AND(H23="Proposta enviada",J23=""),"Proposta sem próximo contato",IF(AND(OR(H23="Novo",H23="Em conversa",H23="Proposta enviada"),J23&lt;&gt;"",J23&lt;TODAY()),"Próximo contato atrasado",IF(AND(H23="Perdido",I23=""),"Falta o motivo da perda",IF(AND(H23="Fechado",K23=""),"Falta o valor fechado",IF(C23="","Falta como chegou","")))))))</f>
        <v/>
      </c>
      <c r="M23" s="14" t="n"/>
      <c r="N23">
        <f>IF(OR(L23="Proposta sem próximo contato",L23="Próximo contato atrasado"),MAX(N$4:N22)+1,"")</f>
        <v/>
      </c>
    </row>
    <row r="24">
      <c r="A24" s="21" t="n"/>
      <c r="B24" s="14" t="n"/>
      <c r="C24" s="22" t="n"/>
      <c r="D24" s="14" t="n"/>
      <c r="E24" s="23" t="n"/>
      <c r="F24" s="22" t="n"/>
      <c r="G24" s="22" t="n"/>
      <c r="H24" s="22" t="n"/>
      <c r="I24" s="22" t="n"/>
      <c r="J24" s="21" t="n"/>
      <c r="K24" s="23" t="n"/>
      <c r="L24" s="24">
        <f>IF(COUNTA(A24:K24)=0,"",IF(A24="","Falta a data do pedido",IF(AND(H24="Proposta enviada",J24=""),"Proposta sem próximo contato",IF(AND(OR(H24="Novo",H24="Em conversa",H24="Proposta enviada"),J24&lt;&gt;"",J24&lt;TODAY()),"Próximo contato atrasado",IF(AND(H24="Perdido",I24=""),"Falta o motivo da perda",IF(AND(H24="Fechado",K24=""),"Falta o valor fechado",IF(C24="","Falta como chegou","")))))))</f>
        <v/>
      </c>
      <c r="M24" s="14" t="n"/>
      <c r="N24">
        <f>IF(OR(L24="Proposta sem próximo contato",L24="Próximo contato atrasado"),MAX(N$4:N23)+1,"")</f>
        <v/>
      </c>
    </row>
    <row r="25">
      <c r="A25" s="21" t="n"/>
      <c r="B25" s="14" t="n"/>
      <c r="C25" s="22" t="n"/>
      <c r="D25" s="14" t="n"/>
      <c r="E25" s="23" t="n"/>
      <c r="F25" s="22" t="n"/>
      <c r="G25" s="22" t="n"/>
      <c r="H25" s="22" t="n"/>
      <c r="I25" s="22" t="n"/>
      <c r="J25" s="21" t="n"/>
      <c r="K25" s="23" t="n"/>
      <c r="L25" s="24">
        <f>IF(COUNTA(A25:K25)=0,"",IF(A25="","Falta a data do pedido",IF(AND(H25="Proposta enviada",J25=""),"Proposta sem próximo contato",IF(AND(OR(H25="Novo",H25="Em conversa",H25="Proposta enviada"),J25&lt;&gt;"",J25&lt;TODAY()),"Próximo contato atrasado",IF(AND(H25="Perdido",I25=""),"Falta o motivo da perda",IF(AND(H25="Fechado",K25=""),"Falta o valor fechado",IF(C25="","Falta como chegou","")))))))</f>
        <v/>
      </c>
      <c r="M25" s="14" t="n"/>
      <c r="N25">
        <f>IF(OR(L25="Proposta sem próximo contato",L25="Próximo contato atrasado"),MAX(N$4:N24)+1,"")</f>
        <v/>
      </c>
    </row>
    <row r="26">
      <c r="A26" s="21" t="n"/>
      <c r="B26" s="14" t="n"/>
      <c r="C26" s="22" t="n"/>
      <c r="D26" s="14" t="n"/>
      <c r="E26" s="23" t="n"/>
      <c r="F26" s="22" t="n"/>
      <c r="G26" s="22" t="n"/>
      <c r="H26" s="22" t="n"/>
      <c r="I26" s="22" t="n"/>
      <c r="J26" s="21" t="n"/>
      <c r="K26" s="23" t="n"/>
      <c r="L26" s="24">
        <f>IF(COUNTA(A26:K26)=0,"",IF(A26="","Falta a data do pedido",IF(AND(H26="Proposta enviada",J26=""),"Proposta sem próximo contato",IF(AND(OR(H26="Novo",H26="Em conversa",H26="Proposta enviada"),J26&lt;&gt;"",J26&lt;TODAY()),"Próximo contato atrasado",IF(AND(H26="Perdido",I26=""),"Falta o motivo da perda",IF(AND(H26="Fechado",K26=""),"Falta o valor fechado",IF(C26="","Falta como chegou","")))))))</f>
        <v/>
      </c>
      <c r="M26" s="14" t="n"/>
      <c r="N26">
        <f>IF(OR(L26="Proposta sem próximo contato",L26="Próximo contato atrasado"),MAX(N$4:N25)+1,"")</f>
        <v/>
      </c>
    </row>
    <row r="27">
      <c r="A27" s="21" t="n"/>
      <c r="B27" s="14" t="n"/>
      <c r="C27" s="22" t="n"/>
      <c r="D27" s="14" t="n"/>
      <c r="E27" s="23" t="n"/>
      <c r="F27" s="22" t="n"/>
      <c r="G27" s="22" t="n"/>
      <c r="H27" s="22" t="n"/>
      <c r="I27" s="22" t="n"/>
      <c r="J27" s="21" t="n"/>
      <c r="K27" s="23" t="n"/>
      <c r="L27" s="24">
        <f>IF(COUNTA(A27:K27)=0,"",IF(A27="","Falta a data do pedido",IF(AND(H27="Proposta enviada",J27=""),"Proposta sem próximo contato",IF(AND(OR(H27="Novo",H27="Em conversa",H27="Proposta enviada"),J27&lt;&gt;"",J27&lt;TODAY()),"Próximo contato atrasado",IF(AND(H27="Perdido",I27=""),"Falta o motivo da perda",IF(AND(H27="Fechado",K27=""),"Falta o valor fechado",IF(C27="","Falta como chegou","")))))))</f>
        <v/>
      </c>
      <c r="M27" s="14" t="n"/>
      <c r="N27">
        <f>IF(OR(L27="Proposta sem próximo contato",L27="Próximo contato atrasado"),MAX(N$4:N26)+1,"")</f>
        <v/>
      </c>
    </row>
    <row r="28">
      <c r="A28" s="21" t="n"/>
      <c r="B28" s="14" t="n"/>
      <c r="C28" s="22" t="n"/>
      <c r="D28" s="14" t="n"/>
      <c r="E28" s="23" t="n"/>
      <c r="F28" s="22" t="n"/>
      <c r="G28" s="22" t="n"/>
      <c r="H28" s="22" t="n"/>
      <c r="I28" s="22" t="n"/>
      <c r="J28" s="21" t="n"/>
      <c r="K28" s="23" t="n"/>
      <c r="L28" s="24">
        <f>IF(COUNTA(A28:K28)=0,"",IF(A28="","Falta a data do pedido",IF(AND(H28="Proposta enviada",J28=""),"Proposta sem próximo contato",IF(AND(OR(H28="Novo",H28="Em conversa",H28="Proposta enviada"),J28&lt;&gt;"",J28&lt;TODAY()),"Próximo contato atrasado",IF(AND(H28="Perdido",I28=""),"Falta o motivo da perda",IF(AND(H28="Fechado",K28=""),"Falta o valor fechado",IF(C28="","Falta como chegou","")))))))</f>
        <v/>
      </c>
      <c r="M28" s="14" t="n"/>
      <c r="N28">
        <f>IF(OR(L28="Proposta sem próximo contato",L28="Próximo contato atrasado"),MAX(N$4:N27)+1,"")</f>
        <v/>
      </c>
    </row>
    <row r="29">
      <c r="A29" s="21" t="n"/>
      <c r="B29" s="14" t="n"/>
      <c r="C29" s="22" t="n"/>
      <c r="D29" s="14" t="n"/>
      <c r="E29" s="23" t="n"/>
      <c r="F29" s="22" t="n"/>
      <c r="G29" s="22" t="n"/>
      <c r="H29" s="22" t="n"/>
      <c r="I29" s="22" t="n"/>
      <c r="J29" s="21" t="n"/>
      <c r="K29" s="23" t="n"/>
      <c r="L29" s="24">
        <f>IF(COUNTA(A29:K29)=0,"",IF(A29="","Falta a data do pedido",IF(AND(H29="Proposta enviada",J29=""),"Proposta sem próximo contato",IF(AND(OR(H29="Novo",H29="Em conversa",H29="Proposta enviada"),J29&lt;&gt;"",J29&lt;TODAY()),"Próximo contato atrasado",IF(AND(H29="Perdido",I29=""),"Falta o motivo da perda",IF(AND(H29="Fechado",K29=""),"Falta o valor fechado",IF(C29="","Falta como chegou","")))))))</f>
        <v/>
      </c>
      <c r="M29" s="14" t="n"/>
      <c r="N29">
        <f>IF(OR(L29="Proposta sem próximo contato",L29="Próximo contato atrasado"),MAX(N$4:N28)+1,"")</f>
        <v/>
      </c>
    </row>
    <row r="30">
      <c r="A30" s="21" t="n"/>
      <c r="B30" s="14" t="n"/>
      <c r="C30" s="22" t="n"/>
      <c r="D30" s="14" t="n"/>
      <c r="E30" s="23" t="n"/>
      <c r="F30" s="22" t="n"/>
      <c r="G30" s="22" t="n"/>
      <c r="H30" s="22" t="n"/>
      <c r="I30" s="22" t="n"/>
      <c r="J30" s="21" t="n"/>
      <c r="K30" s="23" t="n"/>
      <c r="L30" s="24">
        <f>IF(COUNTA(A30:K30)=0,"",IF(A30="","Falta a data do pedido",IF(AND(H30="Proposta enviada",J30=""),"Proposta sem próximo contato",IF(AND(OR(H30="Novo",H30="Em conversa",H30="Proposta enviada"),J30&lt;&gt;"",J30&lt;TODAY()),"Próximo contato atrasado",IF(AND(H30="Perdido",I30=""),"Falta o motivo da perda",IF(AND(H30="Fechado",K30=""),"Falta o valor fechado",IF(C30="","Falta como chegou","")))))))</f>
        <v/>
      </c>
      <c r="M30" s="14" t="n"/>
      <c r="N30">
        <f>IF(OR(L30="Proposta sem próximo contato",L30="Próximo contato atrasado"),MAX(N$4:N29)+1,"")</f>
        <v/>
      </c>
    </row>
    <row r="31">
      <c r="A31" s="21" t="n"/>
      <c r="B31" s="14" t="n"/>
      <c r="C31" s="22" t="n"/>
      <c r="D31" s="14" t="n"/>
      <c r="E31" s="23" t="n"/>
      <c r="F31" s="22" t="n"/>
      <c r="G31" s="22" t="n"/>
      <c r="H31" s="22" t="n"/>
      <c r="I31" s="22" t="n"/>
      <c r="J31" s="21" t="n"/>
      <c r="K31" s="23" t="n"/>
      <c r="L31" s="24">
        <f>IF(COUNTA(A31:K31)=0,"",IF(A31="","Falta a data do pedido",IF(AND(H31="Proposta enviada",J31=""),"Proposta sem próximo contato",IF(AND(OR(H31="Novo",H31="Em conversa",H31="Proposta enviada"),J31&lt;&gt;"",J31&lt;TODAY()),"Próximo contato atrasado",IF(AND(H31="Perdido",I31=""),"Falta o motivo da perda",IF(AND(H31="Fechado",K31=""),"Falta o valor fechado",IF(C31="","Falta como chegou","")))))))</f>
        <v/>
      </c>
      <c r="M31" s="14" t="n"/>
      <c r="N31">
        <f>IF(OR(L31="Proposta sem próximo contato",L31="Próximo contato atrasado"),MAX(N$4:N30)+1,"")</f>
        <v/>
      </c>
    </row>
    <row r="32">
      <c r="A32" s="21" t="n"/>
      <c r="B32" s="14" t="n"/>
      <c r="C32" s="22" t="n"/>
      <c r="D32" s="14" t="n"/>
      <c r="E32" s="23" t="n"/>
      <c r="F32" s="22" t="n"/>
      <c r="G32" s="22" t="n"/>
      <c r="H32" s="22" t="n"/>
      <c r="I32" s="22" t="n"/>
      <c r="J32" s="21" t="n"/>
      <c r="K32" s="23" t="n"/>
      <c r="L32" s="24">
        <f>IF(COUNTA(A32:K32)=0,"",IF(A32="","Falta a data do pedido",IF(AND(H32="Proposta enviada",J32=""),"Proposta sem próximo contato",IF(AND(OR(H32="Novo",H32="Em conversa",H32="Proposta enviada"),J32&lt;&gt;"",J32&lt;TODAY()),"Próximo contato atrasado",IF(AND(H32="Perdido",I32=""),"Falta o motivo da perda",IF(AND(H32="Fechado",K32=""),"Falta o valor fechado",IF(C32="","Falta como chegou","")))))))</f>
        <v/>
      </c>
      <c r="M32" s="14" t="n"/>
      <c r="N32">
        <f>IF(OR(L32="Proposta sem próximo contato",L32="Próximo contato atrasado"),MAX(N$4:N31)+1,"")</f>
        <v/>
      </c>
    </row>
    <row r="33">
      <c r="A33" s="21" t="n"/>
      <c r="B33" s="14" t="n"/>
      <c r="C33" s="22" t="n"/>
      <c r="D33" s="14" t="n"/>
      <c r="E33" s="23" t="n"/>
      <c r="F33" s="22" t="n"/>
      <c r="G33" s="22" t="n"/>
      <c r="H33" s="22" t="n"/>
      <c r="I33" s="22" t="n"/>
      <c r="J33" s="21" t="n"/>
      <c r="K33" s="23" t="n"/>
      <c r="L33" s="24">
        <f>IF(COUNTA(A33:K33)=0,"",IF(A33="","Falta a data do pedido",IF(AND(H33="Proposta enviada",J33=""),"Proposta sem próximo contato",IF(AND(OR(H33="Novo",H33="Em conversa",H33="Proposta enviada"),J33&lt;&gt;"",J33&lt;TODAY()),"Próximo contato atrasado",IF(AND(H33="Perdido",I33=""),"Falta o motivo da perda",IF(AND(H33="Fechado",K33=""),"Falta o valor fechado",IF(C33="","Falta como chegou","")))))))</f>
        <v/>
      </c>
      <c r="M33" s="14" t="n"/>
      <c r="N33">
        <f>IF(OR(L33="Proposta sem próximo contato",L33="Próximo contato atrasado"),MAX(N$4:N32)+1,"")</f>
        <v/>
      </c>
    </row>
    <row r="34">
      <c r="A34" s="21" t="n"/>
      <c r="B34" s="14" t="n"/>
      <c r="C34" s="22" t="n"/>
      <c r="D34" s="14" t="n"/>
      <c r="E34" s="23" t="n"/>
      <c r="F34" s="22" t="n"/>
      <c r="G34" s="22" t="n"/>
      <c r="H34" s="22" t="n"/>
      <c r="I34" s="22" t="n"/>
      <c r="J34" s="21" t="n"/>
      <c r="K34" s="23" t="n"/>
      <c r="L34" s="24">
        <f>IF(COUNTA(A34:K34)=0,"",IF(A34="","Falta a data do pedido",IF(AND(H34="Proposta enviada",J34=""),"Proposta sem próximo contato",IF(AND(OR(H34="Novo",H34="Em conversa",H34="Proposta enviada"),J34&lt;&gt;"",J34&lt;TODAY()),"Próximo contato atrasado",IF(AND(H34="Perdido",I34=""),"Falta o motivo da perda",IF(AND(H34="Fechado",K34=""),"Falta o valor fechado",IF(C34="","Falta como chegou","")))))))</f>
        <v/>
      </c>
      <c r="M34" s="14" t="n"/>
      <c r="N34">
        <f>IF(OR(L34="Proposta sem próximo contato",L34="Próximo contato atrasado"),MAX(N$4:N33)+1,"")</f>
        <v/>
      </c>
    </row>
    <row r="35">
      <c r="A35" s="21" t="n"/>
      <c r="B35" s="14" t="n"/>
      <c r="C35" s="22" t="n"/>
      <c r="D35" s="14" t="n"/>
      <c r="E35" s="23" t="n"/>
      <c r="F35" s="22" t="n"/>
      <c r="G35" s="22" t="n"/>
      <c r="H35" s="22" t="n"/>
      <c r="I35" s="22" t="n"/>
      <c r="J35" s="21" t="n"/>
      <c r="K35" s="23" t="n"/>
      <c r="L35" s="24">
        <f>IF(COUNTA(A35:K35)=0,"",IF(A35="","Falta a data do pedido",IF(AND(H35="Proposta enviada",J35=""),"Proposta sem próximo contato",IF(AND(OR(H35="Novo",H35="Em conversa",H35="Proposta enviada"),J35&lt;&gt;"",J35&lt;TODAY()),"Próximo contato atrasado",IF(AND(H35="Perdido",I35=""),"Falta o motivo da perda",IF(AND(H35="Fechado",K35=""),"Falta o valor fechado",IF(C35="","Falta como chegou","")))))))</f>
        <v/>
      </c>
      <c r="M35" s="14" t="n"/>
      <c r="N35">
        <f>IF(OR(L35="Proposta sem próximo contato",L35="Próximo contato atrasado"),MAX(N$4:N34)+1,"")</f>
        <v/>
      </c>
    </row>
    <row r="36">
      <c r="A36" s="21" t="n"/>
      <c r="B36" s="14" t="n"/>
      <c r="C36" s="22" t="n"/>
      <c r="D36" s="14" t="n"/>
      <c r="E36" s="23" t="n"/>
      <c r="F36" s="22" t="n"/>
      <c r="G36" s="22" t="n"/>
      <c r="H36" s="22" t="n"/>
      <c r="I36" s="22" t="n"/>
      <c r="J36" s="21" t="n"/>
      <c r="K36" s="23" t="n"/>
      <c r="L36" s="24">
        <f>IF(COUNTA(A36:K36)=0,"",IF(A36="","Falta a data do pedido",IF(AND(H36="Proposta enviada",J36=""),"Proposta sem próximo contato",IF(AND(OR(H36="Novo",H36="Em conversa",H36="Proposta enviada"),J36&lt;&gt;"",J36&lt;TODAY()),"Próximo contato atrasado",IF(AND(H36="Perdido",I36=""),"Falta o motivo da perda",IF(AND(H36="Fechado",K36=""),"Falta o valor fechado",IF(C36="","Falta como chegou","")))))))</f>
        <v/>
      </c>
      <c r="M36" s="14" t="n"/>
      <c r="N36">
        <f>IF(OR(L36="Proposta sem próximo contato",L36="Próximo contato atrasado"),MAX(N$4:N35)+1,"")</f>
        <v/>
      </c>
    </row>
    <row r="37">
      <c r="A37" s="21" t="n"/>
      <c r="B37" s="14" t="n"/>
      <c r="C37" s="22" t="n"/>
      <c r="D37" s="14" t="n"/>
      <c r="E37" s="23" t="n"/>
      <c r="F37" s="22" t="n"/>
      <c r="G37" s="22" t="n"/>
      <c r="H37" s="22" t="n"/>
      <c r="I37" s="22" t="n"/>
      <c r="J37" s="21" t="n"/>
      <c r="K37" s="23" t="n"/>
      <c r="L37" s="24">
        <f>IF(COUNTA(A37:K37)=0,"",IF(A37="","Falta a data do pedido",IF(AND(H37="Proposta enviada",J37=""),"Proposta sem próximo contato",IF(AND(OR(H37="Novo",H37="Em conversa",H37="Proposta enviada"),J37&lt;&gt;"",J37&lt;TODAY()),"Próximo contato atrasado",IF(AND(H37="Perdido",I37=""),"Falta o motivo da perda",IF(AND(H37="Fechado",K37=""),"Falta o valor fechado",IF(C37="","Falta como chegou","")))))))</f>
        <v/>
      </c>
      <c r="M37" s="14" t="n"/>
      <c r="N37">
        <f>IF(OR(L37="Proposta sem próximo contato",L37="Próximo contato atrasado"),MAX(N$4:N36)+1,"")</f>
        <v/>
      </c>
    </row>
    <row r="38">
      <c r="A38" s="21" t="n"/>
      <c r="B38" s="14" t="n"/>
      <c r="C38" s="22" t="n"/>
      <c r="D38" s="14" t="n"/>
      <c r="E38" s="23" t="n"/>
      <c r="F38" s="22" t="n"/>
      <c r="G38" s="22" t="n"/>
      <c r="H38" s="22" t="n"/>
      <c r="I38" s="22" t="n"/>
      <c r="J38" s="21" t="n"/>
      <c r="K38" s="23" t="n"/>
      <c r="L38" s="24">
        <f>IF(COUNTA(A38:K38)=0,"",IF(A38="","Falta a data do pedido",IF(AND(H38="Proposta enviada",J38=""),"Proposta sem próximo contato",IF(AND(OR(H38="Novo",H38="Em conversa",H38="Proposta enviada"),J38&lt;&gt;"",J38&lt;TODAY()),"Próximo contato atrasado",IF(AND(H38="Perdido",I38=""),"Falta o motivo da perda",IF(AND(H38="Fechado",K38=""),"Falta o valor fechado",IF(C38="","Falta como chegou","")))))))</f>
        <v/>
      </c>
      <c r="M38" s="14" t="n"/>
      <c r="N38">
        <f>IF(OR(L38="Proposta sem próximo contato",L38="Próximo contato atrasado"),MAX(N$4:N37)+1,"")</f>
        <v/>
      </c>
    </row>
    <row r="39">
      <c r="A39" s="21" t="n"/>
      <c r="B39" s="14" t="n"/>
      <c r="C39" s="22" t="n"/>
      <c r="D39" s="14" t="n"/>
      <c r="E39" s="23" t="n"/>
      <c r="F39" s="22" t="n"/>
      <c r="G39" s="22" t="n"/>
      <c r="H39" s="22" t="n"/>
      <c r="I39" s="22" t="n"/>
      <c r="J39" s="21" t="n"/>
      <c r="K39" s="23" t="n"/>
      <c r="L39" s="24">
        <f>IF(COUNTA(A39:K39)=0,"",IF(A39="","Falta a data do pedido",IF(AND(H39="Proposta enviada",J39=""),"Proposta sem próximo contato",IF(AND(OR(H39="Novo",H39="Em conversa",H39="Proposta enviada"),J39&lt;&gt;"",J39&lt;TODAY()),"Próximo contato atrasado",IF(AND(H39="Perdido",I39=""),"Falta o motivo da perda",IF(AND(H39="Fechado",K39=""),"Falta o valor fechado",IF(C39="","Falta como chegou","")))))))</f>
        <v/>
      </c>
      <c r="M39" s="14" t="n"/>
      <c r="N39">
        <f>IF(OR(L39="Proposta sem próximo contato",L39="Próximo contato atrasado"),MAX(N$4:N38)+1,"")</f>
        <v/>
      </c>
    </row>
    <row r="40">
      <c r="A40" s="21" t="n"/>
      <c r="B40" s="14" t="n"/>
      <c r="C40" s="22" t="n"/>
      <c r="D40" s="14" t="n"/>
      <c r="E40" s="23" t="n"/>
      <c r="F40" s="22" t="n"/>
      <c r="G40" s="22" t="n"/>
      <c r="H40" s="22" t="n"/>
      <c r="I40" s="22" t="n"/>
      <c r="J40" s="21" t="n"/>
      <c r="K40" s="23" t="n"/>
      <c r="L40" s="24">
        <f>IF(COUNTA(A40:K40)=0,"",IF(A40="","Falta a data do pedido",IF(AND(H40="Proposta enviada",J40=""),"Proposta sem próximo contato",IF(AND(OR(H40="Novo",H40="Em conversa",H40="Proposta enviada"),J40&lt;&gt;"",J40&lt;TODAY()),"Próximo contato atrasado",IF(AND(H40="Perdido",I40=""),"Falta o motivo da perda",IF(AND(H40="Fechado",K40=""),"Falta o valor fechado",IF(C40="","Falta como chegou","")))))))</f>
        <v/>
      </c>
      <c r="M40" s="14" t="n"/>
      <c r="N40">
        <f>IF(OR(L40="Proposta sem próximo contato",L40="Próximo contato atrasado"),MAX(N$4:N39)+1,"")</f>
        <v/>
      </c>
    </row>
    <row r="41">
      <c r="A41" s="21" t="n"/>
      <c r="B41" s="14" t="n"/>
      <c r="C41" s="22" t="n"/>
      <c r="D41" s="14" t="n"/>
      <c r="E41" s="23" t="n"/>
      <c r="F41" s="22" t="n"/>
      <c r="G41" s="22" t="n"/>
      <c r="H41" s="22" t="n"/>
      <c r="I41" s="22" t="n"/>
      <c r="J41" s="21" t="n"/>
      <c r="K41" s="23" t="n"/>
      <c r="L41" s="24">
        <f>IF(COUNTA(A41:K41)=0,"",IF(A41="","Falta a data do pedido",IF(AND(H41="Proposta enviada",J41=""),"Proposta sem próximo contato",IF(AND(OR(H41="Novo",H41="Em conversa",H41="Proposta enviada"),J41&lt;&gt;"",J41&lt;TODAY()),"Próximo contato atrasado",IF(AND(H41="Perdido",I41=""),"Falta o motivo da perda",IF(AND(H41="Fechado",K41=""),"Falta o valor fechado",IF(C41="","Falta como chegou","")))))))</f>
        <v/>
      </c>
      <c r="M41" s="14" t="n"/>
      <c r="N41">
        <f>IF(OR(L41="Proposta sem próximo contato",L41="Próximo contato atrasado"),MAX(N$4:N40)+1,"")</f>
        <v/>
      </c>
    </row>
    <row r="42">
      <c r="A42" s="21" t="n"/>
      <c r="B42" s="14" t="n"/>
      <c r="C42" s="22" t="n"/>
      <c r="D42" s="14" t="n"/>
      <c r="E42" s="23" t="n"/>
      <c r="F42" s="22" t="n"/>
      <c r="G42" s="22" t="n"/>
      <c r="H42" s="22" t="n"/>
      <c r="I42" s="22" t="n"/>
      <c r="J42" s="21" t="n"/>
      <c r="K42" s="23" t="n"/>
      <c r="L42" s="24">
        <f>IF(COUNTA(A42:K42)=0,"",IF(A42="","Falta a data do pedido",IF(AND(H42="Proposta enviada",J42=""),"Proposta sem próximo contato",IF(AND(OR(H42="Novo",H42="Em conversa",H42="Proposta enviada"),J42&lt;&gt;"",J42&lt;TODAY()),"Próximo contato atrasado",IF(AND(H42="Perdido",I42=""),"Falta o motivo da perda",IF(AND(H42="Fechado",K42=""),"Falta o valor fechado",IF(C42="","Falta como chegou","")))))))</f>
        <v/>
      </c>
      <c r="M42" s="14" t="n"/>
      <c r="N42">
        <f>IF(OR(L42="Proposta sem próximo contato",L42="Próximo contato atrasado"),MAX(N$4:N41)+1,"")</f>
        <v/>
      </c>
    </row>
    <row r="43">
      <c r="A43" s="21" t="n"/>
      <c r="B43" s="14" t="n"/>
      <c r="C43" s="22" t="n"/>
      <c r="D43" s="14" t="n"/>
      <c r="E43" s="23" t="n"/>
      <c r="F43" s="22" t="n"/>
      <c r="G43" s="22" t="n"/>
      <c r="H43" s="22" t="n"/>
      <c r="I43" s="22" t="n"/>
      <c r="J43" s="21" t="n"/>
      <c r="K43" s="23" t="n"/>
      <c r="L43" s="24">
        <f>IF(COUNTA(A43:K43)=0,"",IF(A43="","Falta a data do pedido",IF(AND(H43="Proposta enviada",J43=""),"Proposta sem próximo contato",IF(AND(OR(H43="Novo",H43="Em conversa",H43="Proposta enviada"),J43&lt;&gt;"",J43&lt;TODAY()),"Próximo contato atrasado",IF(AND(H43="Perdido",I43=""),"Falta o motivo da perda",IF(AND(H43="Fechado",K43=""),"Falta o valor fechado",IF(C43="","Falta como chegou","")))))))</f>
        <v/>
      </c>
      <c r="M43" s="14" t="n"/>
      <c r="N43">
        <f>IF(OR(L43="Proposta sem próximo contato",L43="Próximo contato atrasado"),MAX(N$4:N42)+1,"")</f>
        <v/>
      </c>
    </row>
    <row r="44">
      <c r="A44" s="21" t="n"/>
      <c r="B44" s="14" t="n"/>
      <c r="C44" s="22" t="n"/>
      <c r="D44" s="14" t="n"/>
      <c r="E44" s="23" t="n"/>
      <c r="F44" s="22" t="n"/>
      <c r="G44" s="22" t="n"/>
      <c r="H44" s="22" t="n"/>
      <c r="I44" s="22" t="n"/>
      <c r="J44" s="21" t="n"/>
      <c r="K44" s="23" t="n"/>
      <c r="L44" s="24">
        <f>IF(COUNTA(A44:K44)=0,"",IF(A44="","Falta a data do pedido",IF(AND(H44="Proposta enviada",J44=""),"Proposta sem próximo contato",IF(AND(OR(H44="Novo",H44="Em conversa",H44="Proposta enviada"),J44&lt;&gt;"",J44&lt;TODAY()),"Próximo contato atrasado",IF(AND(H44="Perdido",I44=""),"Falta o motivo da perda",IF(AND(H44="Fechado",K44=""),"Falta o valor fechado",IF(C44="","Falta como chegou","")))))))</f>
        <v/>
      </c>
      <c r="M44" s="14" t="n"/>
      <c r="N44">
        <f>IF(OR(L44="Proposta sem próximo contato",L44="Próximo contato atrasado"),MAX(N$4:N43)+1,"")</f>
        <v/>
      </c>
    </row>
    <row r="45">
      <c r="A45" s="21" t="n"/>
      <c r="B45" s="14" t="n"/>
      <c r="C45" s="22" t="n"/>
      <c r="D45" s="14" t="n"/>
      <c r="E45" s="23" t="n"/>
      <c r="F45" s="22" t="n"/>
      <c r="G45" s="22" t="n"/>
      <c r="H45" s="22" t="n"/>
      <c r="I45" s="22" t="n"/>
      <c r="J45" s="21" t="n"/>
      <c r="K45" s="23" t="n"/>
      <c r="L45" s="24">
        <f>IF(COUNTA(A45:K45)=0,"",IF(A45="","Falta a data do pedido",IF(AND(H45="Proposta enviada",J45=""),"Proposta sem próximo contato",IF(AND(OR(H45="Novo",H45="Em conversa",H45="Proposta enviada"),J45&lt;&gt;"",J45&lt;TODAY()),"Próximo contato atrasado",IF(AND(H45="Perdido",I45=""),"Falta o motivo da perda",IF(AND(H45="Fechado",K45=""),"Falta o valor fechado",IF(C45="","Falta como chegou","")))))))</f>
        <v/>
      </c>
      <c r="M45" s="14" t="n"/>
      <c r="N45">
        <f>IF(OR(L45="Proposta sem próximo contato",L45="Próximo contato atrasado"),MAX(N$4:N44)+1,"")</f>
        <v/>
      </c>
    </row>
    <row r="46">
      <c r="A46" s="21" t="n"/>
      <c r="B46" s="14" t="n"/>
      <c r="C46" s="22" t="n"/>
      <c r="D46" s="14" t="n"/>
      <c r="E46" s="23" t="n"/>
      <c r="F46" s="22" t="n"/>
      <c r="G46" s="22" t="n"/>
      <c r="H46" s="22" t="n"/>
      <c r="I46" s="22" t="n"/>
      <c r="J46" s="21" t="n"/>
      <c r="K46" s="23" t="n"/>
      <c r="L46" s="24">
        <f>IF(COUNTA(A46:K46)=0,"",IF(A46="","Falta a data do pedido",IF(AND(H46="Proposta enviada",J46=""),"Proposta sem próximo contato",IF(AND(OR(H46="Novo",H46="Em conversa",H46="Proposta enviada"),J46&lt;&gt;"",J46&lt;TODAY()),"Próximo contato atrasado",IF(AND(H46="Perdido",I46=""),"Falta o motivo da perda",IF(AND(H46="Fechado",K46=""),"Falta o valor fechado",IF(C46="","Falta como chegou","")))))))</f>
        <v/>
      </c>
      <c r="M46" s="14" t="n"/>
      <c r="N46">
        <f>IF(OR(L46="Proposta sem próximo contato",L46="Próximo contato atrasado"),MAX(N$4:N45)+1,"")</f>
        <v/>
      </c>
    </row>
    <row r="47">
      <c r="A47" s="21" t="n"/>
      <c r="B47" s="14" t="n"/>
      <c r="C47" s="22" t="n"/>
      <c r="D47" s="14" t="n"/>
      <c r="E47" s="23" t="n"/>
      <c r="F47" s="22" t="n"/>
      <c r="G47" s="22" t="n"/>
      <c r="H47" s="22" t="n"/>
      <c r="I47" s="22" t="n"/>
      <c r="J47" s="21" t="n"/>
      <c r="K47" s="23" t="n"/>
      <c r="L47" s="24">
        <f>IF(COUNTA(A47:K47)=0,"",IF(A47="","Falta a data do pedido",IF(AND(H47="Proposta enviada",J47=""),"Proposta sem próximo contato",IF(AND(OR(H47="Novo",H47="Em conversa",H47="Proposta enviada"),J47&lt;&gt;"",J47&lt;TODAY()),"Próximo contato atrasado",IF(AND(H47="Perdido",I47=""),"Falta o motivo da perda",IF(AND(H47="Fechado",K47=""),"Falta o valor fechado",IF(C47="","Falta como chegou","")))))))</f>
        <v/>
      </c>
      <c r="M47" s="14" t="n"/>
      <c r="N47">
        <f>IF(OR(L47="Proposta sem próximo contato",L47="Próximo contato atrasado"),MAX(N$4:N46)+1,"")</f>
        <v/>
      </c>
    </row>
    <row r="48">
      <c r="A48" s="21" t="n"/>
      <c r="B48" s="14" t="n"/>
      <c r="C48" s="22" t="n"/>
      <c r="D48" s="14" t="n"/>
      <c r="E48" s="23" t="n"/>
      <c r="F48" s="22" t="n"/>
      <c r="G48" s="22" t="n"/>
      <c r="H48" s="22" t="n"/>
      <c r="I48" s="22" t="n"/>
      <c r="J48" s="21" t="n"/>
      <c r="K48" s="23" t="n"/>
      <c r="L48" s="24">
        <f>IF(COUNTA(A48:K48)=0,"",IF(A48="","Falta a data do pedido",IF(AND(H48="Proposta enviada",J48=""),"Proposta sem próximo contato",IF(AND(OR(H48="Novo",H48="Em conversa",H48="Proposta enviada"),J48&lt;&gt;"",J48&lt;TODAY()),"Próximo contato atrasado",IF(AND(H48="Perdido",I48=""),"Falta o motivo da perda",IF(AND(H48="Fechado",K48=""),"Falta o valor fechado",IF(C48="","Falta como chegou","")))))))</f>
        <v/>
      </c>
      <c r="M48" s="14" t="n"/>
      <c r="N48">
        <f>IF(OR(L48="Proposta sem próximo contato",L48="Próximo contato atrasado"),MAX(N$4:N47)+1,"")</f>
        <v/>
      </c>
    </row>
    <row r="49">
      <c r="A49" s="21" t="n"/>
      <c r="B49" s="14" t="n"/>
      <c r="C49" s="22" t="n"/>
      <c r="D49" s="14" t="n"/>
      <c r="E49" s="23" t="n"/>
      <c r="F49" s="22" t="n"/>
      <c r="G49" s="22" t="n"/>
      <c r="H49" s="22" t="n"/>
      <c r="I49" s="22" t="n"/>
      <c r="J49" s="21" t="n"/>
      <c r="K49" s="23" t="n"/>
      <c r="L49" s="24">
        <f>IF(COUNTA(A49:K49)=0,"",IF(A49="","Falta a data do pedido",IF(AND(H49="Proposta enviada",J49=""),"Proposta sem próximo contato",IF(AND(OR(H49="Novo",H49="Em conversa",H49="Proposta enviada"),J49&lt;&gt;"",J49&lt;TODAY()),"Próximo contato atrasado",IF(AND(H49="Perdido",I49=""),"Falta o motivo da perda",IF(AND(H49="Fechado",K49=""),"Falta o valor fechado",IF(C49="","Falta como chegou","")))))))</f>
        <v/>
      </c>
      <c r="M49" s="14" t="n"/>
      <c r="N49">
        <f>IF(OR(L49="Proposta sem próximo contato",L49="Próximo contato atrasado"),MAX(N$4:N48)+1,"")</f>
        <v/>
      </c>
    </row>
    <row r="50">
      <c r="A50" s="21" t="n"/>
      <c r="B50" s="14" t="n"/>
      <c r="C50" s="22" t="n"/>
      <c r="D50" s="14" t="n"/>
      <c r="E50" s="23" t="n"/>
      <c r="F50" s="22" t="n"/>
      <c r="G50" s="22" t="n"/>
      <c r="H50" s="22" t="n"/>
      <c r="I50" s="22" t="n"/>
      <c r="J50" s="21" t="n"/>
      <c r="K50" s="23" t="n"/>
      <c r="L50" s="24">
        <f>IF(COUNTA(A50:K50)=0,"",IF(A50="","Falta a data do pedido",IF(AND(H50="Proposta enviada",J50=""),"Proposta sem próximo contato",IF(AND(OR(H50="Novo",H50="Em conversa",H50="Proposta enviada"),J50&lt;&gt;"",J50&lt;TODAY()),"Próximo contato atrasado",IF(AND(H50="Perdido",I50=""),"Falta o motivo da perda",IF(AND(H50="Fechado",K50=""),"Falta o valor fechado",IF(C50="","Falta como chegou","")))))))</f>
        <v/>
      </c>
      <c r="M50" s="14" t="n"/>
      <c r="N50">
        <f>IF(OR(L50="Proposta sem próximo contato",L50="Próximo contato atrasado"),MAX(N$4:N49)+1,"")</f>
        <v/>
      </c>
    </row>
    <row r="51">
      <c r="A51" s="21" t="n"/>
      <c r="B51" s="14" t="n"/>
      <c r="C51" s="22" t="n"/>
      <c r="D51" s="14" t="n"/>
      <c r="E51" s="23" t="n"/>
      <c r="F51" s="22" t="n"/>
      <c r="G51" s="22" t="n"/>
      <c r="H51" s="22" t="n"/>
      <c r="I51" s="22" t="n"/>
      <c r="J51" s="21" t="n"/>
      <c r="K51" s="23" t="n"/>
      <c r="L51" s="24">
        <f>IF(COUNTA(A51:K51)=0,"",IF(A51="","Falta a data do pedido",IF(AND(H51="Proposta enviada",J51=""),"Proposta sem próximo contato",IF(AND(OR(H51="Novo",H51="Em conversa",H51="Proposta enviada"),J51&lt;&gt;"",J51&lt;TODAY()),"Próximo contato atrasado",IF(AND(H51="Perdido",I51=""),"Falta o motivo da perda",IF(AND(H51="Fechado",K51=""),"Falta o valor fechado",IF(C51="","Falta como chegou","")))))))</f>
        <v/>
      </c>
      <c r="M51" s="14" t="n"/>
      <c r="N51">
        <f>IF(OR(L51="Proposta sem próximo contato",L51="Próximo contato atrasado"),MAX(N$4:N50)+1,"")</f>
        <v/>
      </c>
    </row>
    <row r="52">
      <c r="A52" s="21" t="n"/>
      <c r="B52" s="14" t="n"/>
      <c r="C52" s="22" t="n"/>
      <c r="D52" s="14" t="n"/>
      <c r="E52" s="23" t="n"/>
      <c r="F52" s="22" t="n"/>
      <c r="G52" s="22" t="n"/>
      <c r="H52" s="22" t="n"/>
      <c r="I52" s="22" t="n"/>
      <c r="J52" s="21" t="n"/>
      <c r="K52" s="23" t="n"/>
      <c r="L52" s="24">
        <f>IF(COUNTA(A52:K52)=0,"",IF(A52="","Falta a data do pedido",IF(AND(H52="Proposta enviada",J52=""),"Proposta sem próximo contato",IF(AND(OR(H52="Novo",H52="Em conversa",H52="Proposta enviada"),J52&lt;&gt;"",J52&lt;TODAY()),"Próximo contato atrasado",IF(AND(H52="Perdido",I52=""),"Falta o motivo da perda",IF(AND(H52="Fechado",K52=""),"Falta o valor fechado",IF(C52="","Falta como chegou","")))))))</f>
        <v/>
      </c>
      <c r="M52" s="14" t="n"/>
      <c r="N52">
        <f>IF(OR(L52="Proposta sem próximo contato",L52="Próximo contato atrasado"),MAX(N$4:N51)+1,"")</f>
        <v/>
      </c>
    </row>
    <row r="53">
      <c r="A53" s="21" t="n"/>
      <c r="B53" s="14" t="n"/>
      <c r="C53" s="22" t="n"/>
      <c r="D53" s="14" t="n"/>
      <c r="E53" s="23" t="n"/>
      <c r="F53" s="22" t="n"/>
      <c r="G53" s="22" t="n"/>
      <c r="H53" s="22" t="n"/>
      <c r="I53" s="22" t="n"/>
      <c r="J53" s="21" t="n"/>
      <c r="K53" s="23" t="n"/>
      <c r="L53" s="24">
        <f>IF(COUNTA(A53:K53)=0,"",IF(A53="","Falta a data do pedido",IF(AND(H53="Proposta enviada",J53=""),"Proposta sem próximo contato",IF(AND(OR(H53="Novo",H53="Em conversa",H53="Proposta enviada"),J53&lt;&gt;"",J53&lt;TODAY()),"Próximo contato atrasado",IF(AND(H53="Perdido",I53=""),"Falta o motivo da perda",IF(AND(H53="Fechado",K53=""),"Falta o valor fechado",IF(C53="","Falta como chegou","")))))))</f>
        <v/>
      </c>
      <c r="M53" s="14" t="n"/>
      <c r="N53">
        <f>IF(OR(L53="Proposta sem próximo contato",L53="Próximo contato atrasado"),MAX(N$4:N52)+1,"")</f>
        <v/>
      </c>
    </row>
    <row r="54">
      <c r="A54" s="21" t="n"/>
      <c r="B54" s="14" t="n"/>
      <c r="C54" s="22" t="n"/>
      <c r="D54" s="14" t="n"/>
      <c r="E54" s="23" t="n"/>
      <c r="F54" s="22" t="n"/>
      <c r="G54" s="22" t="n"/>
      <c r="H54" s="22" t="n"/>
      <c r="I54" s="22" t="n"/>
      <c r="J54" s="21" t="n"/>
      <c r="K54" s="23" t="n"/>
      <c r="L54" s="24">
        <f>IF(COUNTA(A54:K54)=0,"",IF(A54="","Falta a data do pedido",IF(AND(H54="Proposta enviada",J54=""),"Proposta sem próximo contato",IF(AND(OR(H54="Novo",H54="Em conversa",H54="Proposta enviada"),J54&lt;&gt;"",J54&lt;TODAY()),"Próximo contato atrasado",IF(AND(H54="Perdido",I54=""),"Falta o motivo da perda",IF(AND(H54="Fechado",K54=""),"Falta o valor fechado",IF(C54="","Falta como chegou","")))))))</f>
        <v/>
      </c>
      <c r="M54" s="14" t="n"/>
      <c r="N54">
        <f>IF(OR(L54="Proposta sem próximo contato",L54="Próximo contato atrasado"),MAX(N$4:N53)+1,"")</f>
        <v/>
      </c>
    </row>
    <row r="55">
      <c r="A55" s="21" t="n"/>
      <c r="B55" s="14" t="n"/>
      <c r="C55" s="22" t="n"/>
      <c r="D55" s="14" t="n"/>
      <c r="E55" s="23" t="n"/>
      <c r="F55" s="22" t="n"/>
      <c r="G55" s="22" t="n"/>
      <c r="H55" s="22" t="n"/>
      <c r="I55" s="22" t="n"/>
      <c r="J55" s="21" t="n"/>
      <c r="K55" s="23" t="n"/>
      <c r="L55" s="24">
        <f>IF(COUNTA(A55:K55)=0,"",IF(A55="","Falta a data do pedido",IF(AND(H55="Proposta enviada",J55=""),"Proposta sem próximo contato",IF(AND(OR(H55="Novo",H55="Em conversa",H55="Proposta enviada"),J55&lt;&gt;"",J55&lt;TODAY()),"Próximo contato atrasado",IF(AND(H55="Perdido",I55=""),"Falta o motivo da perda",IF(AND(H55="Fechado",K55=""),"Falta o valor fechado",IF(C55="","Falta como chegou","")))))))</f>
        <v/>
      </c>
      <c r="M55" s="14" t="n"/>
      <c r="N55">
        <f>IF(OR(L55="Proposta sem próximo contato",L55="Próximo contato atrasado"),MAX(N$4:N54)+1,"")</f>
        <v/>
      </c>
    </row>
    <row r="56">
      <c r="A56" s="21" t="n"/>
      <c r="B56" s="14" t="n"/>
      <c r="C56" s="22" t="n"/>
      <c r="D56" s="14" t="n"/>
      <c r="E56" s="23" t="n"/>
      <c r="F56" s="22" t="n"/>
      <c r="G56" s="22" t="n"/>
      <c r="H56" s="22" t="n"/>
      <c r="I56" s="22" t="n"/>
      <c r="J56" s="21" t="n"/>
      <c r="K56" s="23" t="n"/>
      <c r="L56" s="24">
        <f>IF(COUNTA(A56:K56)=0,"",IF(A56="","Falta a data do pedido",IF(AND(H56="Proposta enviada",J56=""),"Proposta sem próximo contato",IF(AND(OR(H56="Novo",H56="Em conversa",H56="Proposta enviada"),J56&lt;&gt;"",J56&lt;TODAY()),"Próximo contato atrasado",IF(AND(H56="Perdido",I56=""),"Falta o motivo da perda",IF(AND(H56="Fechado",K56=""),"Falta o valor fechado",IF(C56="","Falta como chegou","")))))))</f>
        <v/>
      </c>
      <c r="M56" s="14" t="n"/>
      <c r="N56">
        <f>IF(OR(L56="Proposta sem próximo contato",L56="Próximo contato atrasado"),MAX(N$4:N55)+1,"")</f>
        <v/>
      </c>
    </row>
    <row r="57">
      <c r="A57" s="21" t="n"/>
      <c r="B57" s="14" t="n"/>
      <c r="C57" s="22" t="n"/>
      <c r="D57" s="14" t="n"/>
      <c r="E57" s="23" t="n"/>
      <c r="F57" s="22" t="n"/>
      <c r="G57" s="22" t="n"/>
      <c r="H57" s="22" t="n"/>
      <c r="I57" s="22" t="n"/>
      <c r="J57" s="21" t="n"/>
      <c r="K57" s="23" t="n"/>
      <c r="L57" s="24">
        <f>IF(COUNTA(A57:K57)=0,"",IF(A57="","Falta a data do pedido",IF(AND(H57="Proposta enviada",J57=""),"Proposta sem próximo contato",IF(AND(OR(H57="Novo",H57="Em conversa",H57="Proposta enviada"),J57&lt;&gt;"",J57&lt;TODAY()),"Próximo contato atrasado",IF(AND(H57="Perdido",I57=""),"Falta o motivo da perda",IF(AND(H57="Fechado",K57=""),"Falta o valor fechado",IF(C57="","Falta como chegou","")))))))</f>
        <v/>
      </c>
      <c r="M57" s="14" t="n"/>
      <c r="N57">
        <f>IF(OR(L57="Proposta sem próximo contato",L57="Próximo contato atrasado"),MAX(N$4:N56)+1,"")</f>
        <v/>
      </c>
    </row>
    <row r="58">
      <c r="A58" s="21" t="n"/>
      <c r="B58" s="14" t="n"/>
      <c r="C58" s="22" t="n"/>
      <c r="D58" s="14" t="n"/>
      <c r="E58" s="23" t="n"/>
      <c r="F58" s="22" t="n"/>
      <c r="G58" s="22" t="n"/>
      <c r="H58" s="22" t="n"/>
      <c r="I58" s="22" t="n"/>
      <c r="J58" s="21" t="n"/>
      <c r="K58" s="23" t="n"/>
      <c r="L58" s="24">
        <f>IF(COUNTA(A58:K58)=0,"",IF(A58="","Falta a data do pedido",IF(AND(H58="Proposta enviada",J58=""),"Proposta sem próximo contato",IF(AND(OR(H58="Novo",H58="Em conversa",H58="Proposta enviada"),J58&lt;&gt;"",J58&lt;TODAY()),"Próximo contato atrasado",IF(AND(H58="Perdido",I58=""),"Falta o motivo da perda",IF(AND(H58="Fechado",K58=""),"Falta o valor fechado",IF(C58="","Falta como chegou","")))))))</f>
        <v/>
      </c>
      <c r="M58" s="14" t="n"/>
      <c r="N58">
        <f>IF(OR(L58="Proposta sem próximo contato",L58="Próximo contato atrasado"),MAX(N$4:N57)+1,"")</f>
        <v/>
      </c>
    </row>
    <row r="59">
      <c r="A59" s="21" t="n"/>
      <c r="B59" s="14" t="n"/>
      <c r="C59" s="22" t="n"/>
      <c r="D59" s="14" t="n"/>
      <c r="E59" s="23" t="n"/>
      <c r="F59" s="22" t="n"/>
      <c r="G59" s="22" t="n"/>
      <c r="H59" s="22" t="n"/>
      <c r="I59" s="22" t="n"/>
      <c r="J59" s="21" t="n"/>
      <c r="K59" s="23" t="n"/>
      <c r="L59" s="24">
        <f>IF(COUNTA(A59:K59)=0,"",IF(A59="","Falta a data do pedido",IF(AND(H59="Proposta enviada",J59=""),"Proposta sem próximo contato",IF(AND(OR(H59="Novo",H59="Em conversa",H59="Proposta enviada"),J59&lt;&gt;"",J59&lt;TODAY()),"Próximo contato atrasado",IF(AND(H59="Perdido",I59=""),"Falta o motivo da perda",IF(AND(H59="Fechado",K59=""),"Falta o valor fechado",IF(C59="","Falta como chegou","")))))))</f>
        <v/>
      </c>
      <c r="M59" s="14" t="n"/>
      <c r="N59">
        <f>IF(OR(L59="Proposta sem próximo contato",L59="Próximo contato atrasado"),MAX(N$4:N58)+1,"")</f>
        <v/>
      </c>
    </row>
    <row r="60">
      <c r="A60" s="21" t="n"/>
      <c r="B60" s="14" t="n"/>
      <c r="C60" s="22" t="n"/>
      <c r="D60" s="14" t="n"/>
      <c r="E60" s="23" t="n"/>
      <c r="F60" s="22" t="n"/>
      <c r="G60" s="22" t="n"/>
      <c r="H60" s="22" t="n"/>
      <c r="I60" s="22" t="n"/>
      <c r="J60" s="21" t="n"/>
      <c r="K60" s="23" t="n"/>
      <c r="L60" s="24">
        <f>IF(COUNTA(A60:K60)=0,"",IF(A60="","Falta a data do pedido",IF(AND(H60="Proposta enviada",J60=""),"Proposta sem próximo contato",IF(AND(OR(H60="Novo",H60="Em conversa",H60="Proposta enviada"),J60&lt;&gt;"",J60&lt;TODAY()),"Próximo contato atrasado",IF(AND(H60="Perdido",I60=""),"Falta o motivo da perda",IF(AND(H60="Fechado",K60=""),"Falta o valor fechado",IF(C60="","Falta como chegou","")))))))</f>
        <v/>
      </c>
      <c r="M60" s="14" t="n"/>
      <c r="N60">
        <f>IF(OR(L60="Proposta sem próximo contato",L60="Próximo contato atrasado"),MAX(N$4:N59)+1,"")</f>
        <v/>
      </c>
    </row>
    <row r="61">
      <c r="A61" s="21" t="n"/>
      <c r="B61" s="14" t="n"/>
      <c r="C61" s="22" t="n"/>
      <c r="D61" s="14" t="n"/>
      <c r="E61" s="23" t="n"/>
      <c r="F61" s="22" t="n"/>
      <c r="G61" s="22" t="n"/>
      <c r="H61" s="22" t="n"/>
      <c r="I61" s="22" t="n"/>
      <c r="J61" s="21" t="n"/>
      <c r="K61" s="23" t="n"/>
      <c r="L61" s="24">
        <f>IF(COUNTA(A61:K61)=0,"",IF(A61="","Falta a data do pedido",IF(AND(H61="Proposta enviada",J61=""),"Proposta sem próximo contato",IF(AND(OR(H61="Novo",H61="Em conversa",H61="Proposta enviada"),J61&lt;&gt;"",J61&lt;TODAY()),"Próximo contato atrasado",IF(AND(H61="Perdido",I61=""),"Falta o motivo da perda",IF(AND(H61="Fechado",K61=""),"Falta o valor fechado",IF(C61="","Falta como chegou","")))))))</f>
        <v/>
      </c>
      <c r="M61" s="14" t="n"/>
      <c r="N61">
        <f>IF(OR(L61="Proposta sem próximo contato",L61="Próximo contato atrasado"),MAX(N$4:N60)+1,"")</f>
        <v/>
      </c>
    </row>
    <row r="62">
      <c r="A62" s="21" t="n"/>
      <c r="B62" s="14" t="n"/>
      <c r="C62" s="22" t="n"/>
      <c r="D62" s="14" t="n"/>
      <c r="E62" s="23" t="n"/>
      <c r="F62" s="22" t="n"/>
      <c r="G62" s="22" t="n"/>
      <c r="H62" s="22" t="n"/>
      <c r="I62" s="22" t="n"/>
      <c r="J62" s="21" t="n"/>
      <c r="K62" s="23" t="n"/>
      <c r="L62" s="24">
        <f>IF(COUNTA(A62:K62)=0,"",IF(A62="","Falta a data do pedido",IF(AND(H62="Proposta enviada",J62=""),"Proposta sem próximo contato",IF(AND(OR(H62="Novo",H62="Em conversa",H62="Proposta enviada"),J62&lt;&gt;"",J62&lt;TODAY()),"Próximo contato atrasado",IF(AND(H62="Perdido",I62=""),"Falta o motivo da perda",IF(AND(H62="Fechado",K62=""),"Falta o valor fechado",IF(C62="","Falta como chegou","")))))))</f>
        <v/>
      </c>
      <c r="M62" s="14" t="n"/>
      <c r="N62">
        <f>IF(OR(L62="Proposta sem próximo contato",L62="Próximo contato atrasado"),MAX(N$4:N61)+1,"")</f>
        <v/>
      </c>
    </row>
    <row r="63">
      <c r="A63" s="21" t="n"/>
      <c r="B63" s="14" t="n"/>
      <c r="C63" s="22" t="n"/>
      <c r="D63" s="14" t="n"/>
      <c r="E63" s="23" t="n"/>
      <c r="F63" s="22" t="n"/>
      <c r="G63" s="22" t="n"/>
      <c r="H63" s="22" t="n"/>
      <c r="I63" s="22" t="n"/>
      <c r="J63" s="21" t="n"/>
      <c r="K63" s="23" t="n"/>
      <c r="L63" s="24">
        <f>IF(COUNTA(A63:K63)=0,"",IF(A63="","Falta a data do pedido",IF(AND(H63="Proposta enviada",J63=""),"Proposta sem próximo contato",IF(AND(OR(H63="Novo",H63="Em conversa",H63="Proposta enviada"),J63&lt;&gt;"",J63&lt;TODAY()),"Próximo contato atrasado",IF(AND(H63="Perdido",I63=""),"Falta o motivo da perda",IF(AND(H63="Fechado",K63=""),"Falta o valor fechado",IF(C63="","Falta como chegou","")))))))</f>
        <v/>
      </c>
      <c r="M63" s="14" t="n"/>
      <c r="N63">
        <f>IF(OR(L63="Proposta sem próximo contato",L63="Próximo contato atrasado"),MAX(N$4:N62)+1,"")</f>
        <v/>
      </c>
    </row>
    <row r="64">
      <c r="A64" s="21" t="n"/>
      <c r="B64" s="14" t="n"/>
      <c r="C64" s="22" t="n"/>
      <c r="D64" s="14" t="n"/>
      <c r="E64" s="23" t="n"/>
      <c r="F64" s="22" t="n"/>
      <c r="G64" s="22" t="n"/>
      <c r="H64" s="22" t="n"/>
      <c r="I64" s="22" t="n"/>
      <c r="J64" s="21" t="n"/>
      <c r="K64" s="23" t="n"/>
      <c r="L64" s="24">
        <f>IF(COUNTA(A64:K64)=0,"",IF(A64="","Falta a data do pedido",IF(AND(H64="Proposta enviada",J64=""),"Proposta sem próximo contato",IF(AND(OR(H64="Novo",H64="Em conversa",H64="Proposta enviada"),J64&lt;&gt;"",J64&lt;TODAY()),"Próximo contato atrasado",IF(AND(H64="Perdido",I64=""),"Falta o motivo da perda",IF(AND(H64="Fechado",K64=""),"Falta o valor fechado",IF(C64="","Falta como chegou","")))))))</f>
        <v/>
      </c>
      <c r="M64" s="14" t="n"/>
      <c r="N64">
        <f>IF(OR(L64="Proposta sem próximo contato",L64="Próximo contato atrasado"),MAX(N$4:N63)+1,"")</f>
        <v/>
      </c>
    </row>
    <row r="65">
      <c r="A65" s="21" t="n"/>
      <c r="B65" s="14" t="n"/>
      <c r="C65" s="22" t="n"/>
      <c r="D65" s="14" t="n"/>
      <c r="E65" s="23" t="n"/>
      <c r="F65" s="22" t="n"/>
      <c r="G65" s="22" t="n"/>
      <c r="H65" s="22" t="n"/>
      <c r="I65" s="22" t="n"/>
      <c r="J65" s="21" t="n"/>
      <c r="K65" s="23" t="n"/>
      <c r="L65" s="24">
        <f>IF(COUNTA(A65:K65)=0,"",IF(A65="","Falta a data do pedido",IF(AND(H65="Proposta enviada",J65=""),"Proposta sem próximo contato",IF(AND(OR(H65="Novo",H65="Em conversa",H65="Proposta enviada"),J65&lt;&gt;"",J65&lt;TODAY()),"Próximo contato atrasado",IF(AND(H65="Perdido",I65=""),"Falta o motivo da perda",IF(AND(H65="Fechado",K65=""),"Falta o valor fechado",IF(C65="","Falta como chegou","")))))))</f>
        <v/>
      </c>
      <c r="M65" s="14" t="n"/>
      <c r="N65">
        <f>IF(OR(L65="Proposta sem próximo contato",L65="Próximo contato atrasado"),MAX(N$4:N64)+1,"")</f>
        <v/>
      </c>
    </row>
    <row r="66">
      <c r="A66" s="21" t="n"/>
      <c r="B66" s="14" t="n"/>
      <c r="C66" s="22" t="n"/>
      <c r="D66" s="14" t="n"/>
      <c r="E66" s="23" t="n"/>
      <c r="F66" s="22" t="n"/>
      <c r="G66" s="22" t="n"/>
      <c r="H66" s="22" t="n"/>
      <c r="I66" s="22" t="n"/>
      <c r="J66" s="21" t="n"/>
      <c r="K66" s="23" t="n"/>
      <c r="L66" s="24">
        <f>IF(COUNTA(A66:K66)=0,"",IF(A66="","Falta a data do pedido",IF(AND(H66="Proposta enviada",J66=""),"Proposta sem próximo contato",IF(AND(OR(H66="Novo",H66="Em conversa",H66="Proposta enviada"),J66&lt;&gt;"",J66&lt;TODAY()),"Próximo contato atrasado",IF(AND(H66="Perdido",I66=""),"Falta o motivo da perda",IF(AND(H66="Fechado",K66=""),"Falta o valor fechado",IF(C66="","Falta como chegou","")))))))</f>
        <v/>
      </c>
      <c r="M66" s="14" t="n"/>
      <c r="N66">
        <f>IF(OR(L66="Proposta sem próximo contato",L66="Próximo contato atrasado"),MAX(N$4:N65)+1,"")</f>
        <v/>
      </c>
    </row>
    <row r="67">
      <c r="A67" s="21" t="n"/>
      <c r="B67" s="14" t="n"/>
      <c r="C67" s="22" t="n"/>
      <c r="D67" s="14" t="n"/>
      <c r="E67" s="23" t="n"/>
      <c r="F67" s="22" t="n"/>
      <c r="G67" s="22" t="n"/>
      <c r="H67" s="22" t="n"/>
      <c r="I67" s="22" t="n"/>
      <c r="J67" s="21" t="n"/>
      <c r="K67" s="23" t="n"/>
      <c r="L67" s="24">
        <f>IF(COUNTA(A67:K67)=0,"",IF(A67="","Falta a data do pedido",IF(AND(H67="Proposta enviada",J67=""),"Proposta sem próximo contato",IF(AND(OR(H67="Novo",H67="Em conversa",H67="Proposta enviada"),J67&lt;&gt;"",J67&lt;TODAY()),"Próximo contato atrasado",IF(AND(H67="Perdido",I67=""),"Falta o motivo da perda",IF(AND(H67="Fechado",K67=""),"Falta o valor fechado",IF(C67="","Falta como chegou","")))))))</f>
        <v/>
      </c>
      <c r="M67" s="14" t="n"/>
      <c r="N67">
        <f>IF(OR(L67="Proposta sem próximo contato",L67="Próximo contato atrasado"),MAX(N$4:N66)+1,"")</f>
        <v/>
      </c>
    </row>
    <row r="68">
      <c r="A68" s="21" t="n"/>
      <c r="B68" s="14" t="n"/>
      <c r="C68" s="22" t="n"/>
      <c r="D68" s="14" t="n"/>
      <c r="E68" s="23" t="n"/>
      <c r="F68" s="22" t="n"/>
      <c r="G68" s="22" t="n"/>
      <c r="H68" s="22" t="n"/>
      <c r="I68" s="22" t="n"/>
      <c r="J68" s="21" t="n"/>
      <c r="K68" s="23" t="n"/>
      <c r="L68" s="24">
        <f>IF(COUNTA(A68:K68)=0,"",IF(A68="","Falta a data do pedido",IF(AND(H68="Proposta enviada",J68=""),"Proposta sem próximo contato",IF(AND(OR(H68="Novo",H68="Em conversa",H68="Proposta enviada"),J68&lt;&gt;"",J68&lt;TODAY()),"Próximo contato atrasado",IF(AND(H68="Perdido",I68=""),"Falta o motivo da perda",IF(AND(H68="Fechado",K68=""),"Falta o valor fechado",IF(C68="","Falta como chegou","")))))))</f>
        <v/>
      </c>
      <c r="M68" s="14" t="n"/>
      <c r="N68">
        <f>IF(OR(L68="Proposta sem próximo contato",L68="Próximo contato atrasado"),MAX(N$4:N67)+1,"")</f>
        <v/>
      </c>
    </row>
    <row r="69">
      <c r="A69" s="21" t="n"/>
      <c r="B69" s="14" t="n"/>
      <c r="C69" s="22" t="n"/>
      <c r="D69" s="14" t="n"/>
      <c r="E69" s="23" t="n"/>
      <c r="F69" s="22" t="n"/>
      <c r="G69" s="22" t="n"/>
      <c r="H69" s="22" t="n"/>
      <c r="I69" s="22" t="n"/>
      <c r="J69" s="21" t="n"/>
      <c r="K69" s="23" t="n"/>
      <c r="L69" s="24">
        <f>IF(COUNTA(A69:K69)=0,"",IF(A69="","Falta a data do pedido",IF(AND(H69="Proposta enviada",J69=""),"Proposta sem próximo contato",IF(AND(OR(H69="Novo",H69="Em conversa",H69="Proposta enviada"),J69&lt;&gt;"",J69&lt;TODAY()),"Próximo contato atrasado",IF(AND(H69="Perdido",I69=""),"Falta o motivo da perda",IF(AND(H69="Fechado",K69=""),"Falta o valor fechado",IF(C69="","Falta como chegou","")))))))</f>
        <v/>
      </c>
      <c r="M69" s="14" t="n"/>
      <c r="N69">
        <f>IF(OR(L69="Proposta sem próximo contato",L69="Próximo contato atrasado"),MAX(N$4:N68)+1,"")</f>
        <v/>
      </c>
    </row>
    <row r="70">
      <c r="A70" s="21" t="n"/>
      <c r="B70" s="14" t="n"/>
      <c r="C70" s="22" t="n"/>
      <c r="D70" s="14" t="n"/>
      <c r="E70" s="23" t="n"/>
      <c r="F70" s="22" t="n"/>
      <c r="G70" s="22" t="n"/>
      <c r="H70" s="22" t="n"/>
      <c r="I70" s="22" t="n"/>
      <c r="J70" s="21" t="n"/>
      <c r="K70" s="23" t="n"/>
      <c r="L70" s="24">
        <f>IF(COUNTA(A70:K70)=0,"",IF(A70="","Falta a data do pedido",IF(AND(H70="Proposta enviada",J70=""),"Proposta sem próximo contato",IF(AND(OR(H70="Novo",H70="Em conversa",H70="Proposta enviada"),J70&lt;&gt;"",J70&lt;TODAY()),"Próximo contato atrasado",IF(AND(H70="Perdido",I70=""),"Falta o motivo da perda",IF(AND(H70="Fechado",K70=""),"Falta o valor fechado",IF(C70="","Falta como chegou","")))))))</f>
        <v/>
      </c>
      <c r="M70" s="14" t="n"/>
      <c r="N70">
        <f>IF(OR(L70="Proposta sem próximo contato",L70="Próximo contato atrasado"),MAX(N$4:N69)+1,"")</f>
        <v/>
      </c>
    </row>
    <row r="71">
      <c r="A71" s="21" t="n"/>
      <c r="B71" s="14" t="n"/>
      <c r="C71" s="22" t="n"/>
      <c r="D71" s="14" t="n"/>
      <c r="E71" s="23" t="n"/>
      <c r="F71" s="22" t="n"/>
      <c r="G71" s="22" t="n"/>
      <c r="H71" s="22" t="n"/>
      <c r="I71" s="22" t="n"/>
      <c r="J71" s="21" t="n"/>
      <c r="K71" s="23" t="n"/>
      <c r="L71" s="24">
        <f>IF(COUNTA(A71:K71)=0,"",IF(A71="","Falta a data do pedido",IF(AND(H71="Proposta enviada",J71=""),"Proposta sem próximo contato",IF(AND(OR(H71="Novo",H71="Em conversa",H71="Proposta enviada"),J71&lt;&gt;"",J71&lt;TODAY()),"Próximo contato atrasado",IF(AND(H71="Perdido",I71=""),"Falta o motivo da perda",IF(AND(H71="Fechado",K71=""),"Falta o valor fechado",IF(C71="","Falta como chegou","")))))))</f>
        <v/>
      </c>
      <c r="M71" s="14" t="n"/>
      <c r="N71">
        <f>IF(OR(L71="Proposta sem próximo contato",L71="Próximo contato atrasado"),MAX(N$4:N70)+1,"")</f>
        <v/>
      </c>
    </row>
    <row r="72">
      <c r="A72" s="21" t="n"/>
      <c r="B72" s="14" t="n"/>
      <c r="C72" s="22" t="n"/>
      <c r="D72" s="14" t="n"/>
      <c r="E72" s="23" t="n"/>
      <c r="F72" s="22" t="n"/>
      <c r="G72" s="22" t="n"/>
      <c r="H72" s="22" t="n"/>
      <c r="I72" s="22" t="n"/>
      <c r="J72" s="21" t="n"/>
      <c r="K72" s="23" t="n"/>
      <c r="L72" s="24">
        <f>IF(COUNTA(A72:K72)=0,"",IF(A72="","Falta a data do pedido",IF(AND(H72="Proposta enviada",J72=""),"Proposta sem próximo contato",IF(AND(OR(H72="Novo",H72="Em conversa",H72="Proposta enviada"),J72&lt;&gt;"",J72&lt;TODAY()),"Próximo contato atrasado",IF(AND(H72="Perdido",I72=""),"Falta o motivo da perda",IF(AND(H72="Fechado",K72=""),"Falta o valor fechado",IF(C72="","Falta como chegou","")))))))</f>
        <v/>
      </c>
      <c r="M72" s="14" t="n"/>
      <c r="N72">
        <f>IF(OR(L72="Proposta sem próximo contato",L72="Próximo contato atrasado"),MAX(N$4:N71)+1,"")</f>
        <v/>
      </c>
    </row>
    <row r="73">
      <c r="A73" s="21" t="n"/>
      <c r="B73" s="14" t="n"/>
      <c r="C73" s="22" t="n"/>
      <c r="D73" s="14" t="n"/>
      <c r="E73" s="23" t="n"/>
      <c r="F73" s="22" t="n"/>
      <c r="G73" s="22" t="n"/>
      <c r="H73" s="22" t="n"/>
      <c r="I73" s="22" t="n"/>
      <c r="J73" s="21" t="n"/>
      <c r="K73" s="23" t="n"/>
      <c r="L73" s="24">
        <f>IF(COUNTA(A73:K73)=0,"",IF(A73="","Falta a data do pedido",IF(AND(H73="Proposta enviada",J73=""),"Proposta sem próximo contato",IF(AND(OR(H73="Novo",H73="Em conversa",H73="Proposta enviada"),J73&lt;&gt;"",J73&lt;TODAY()),"Próximo contato atrasado",IF(AND(H73="Perdido",I73=""),"Falta o motivo da perda",IF(AND(H73="Fechado",K73=""),"Falta o valor fechado",IF(C73="","Falta como chegou","")))))))</f>
        <v/>
      </c>
      <c r="M73" s="14" t="n"/>
      <c r="N73">
        <f>IF(OR(L73="Proposta sem próximo contato",L73="Próximo contato atrasado"),MAX(N$4:N72)+1,"")</f>
        <v/>
      </c>
    </row>
    <row r="74">
      <c r="A74" s="21" t="n"/>
      <c r="B74" s="14" t="n"/>
      <c r="C74" s="22" t="n"/>
      <c r="D74" s="14" t="n"/>
      <c r="E74" s="23" t="n"/>
      <c r="F74" s="22" t="n"/>
      <c r="G74" s="22" t="n"/>
      <c r="H74" s="22" t="n"/>
      <c r="I74" s="22" t="n"/>
      <c r="J74" s="21" t="n"/>
      <c r="K74" s="23" t="n"/>
      <c r="L74" s="24">
        <f>IF(COUNTA(A74:K74)=0,"",IF(A74="","Falta a data do pedido",IF(AND(H74="Proposta enviada",J74=""),"Proposta sem próximo contato",IF(AND(OR(H74="Novo",H74="Em conversa",H74="Proposta enviada"),J74&lt;&gt;"",J74&lt;TODAY()),"Próximo contato atrasado",IF(AND(H74="Perdido",I74=""),"Falta o motivo da perda",IF(AND(H74="Fechado",K74=""),"Falta o valor fechado",IF(C74="","Falta como chegou","")))))))</f>
        <v/>
      </c>
      <c r="M74" s="14" t="n"/>
      <c r="N74">
        <f>IF(OR(L74="Proposta sem próximo contato",L74="Próximo contato atrasado"),MAX(N$4:N73)+1,"")</f>
        <v/>
      </c>
    </row>
    <row r="75">
      <c r="A75" s="21" t="n"/>
      <c r="B75" s="14" t="n"/>
      <c r="C75" s="22" t="n"/>
      <c r="D75" s="14" t="n"/>
      <c r="E75" s="23" t="n"/>
      <c r="F75" s="22" t="n"/>
      <c r="G75" s="22" t="n"/>
      <c r="H75" s="22" t="n"/>
      <c r="I75" s="22" t="n"/>
      <c r="J75" s="21" t="n"/>
      <c r="K75" s="23" t="n"/>
      <c r="L75" s="24">
        <f>IF(COUNTA(A75:K75)=0,"",IF(A75="","Falta a data do pedido",IF(AND(H75="Proposta enviada",J75=""),"Proposta sem próximo contato",IF(AND(OR(H75="Novo",H75="Em conversa",H75="Proposta enviada"),J75&lt;&gt;"",J75&lt;TODAY()),"Próximo contato atrasado",IF(AND(H75="Perdido",I75=""),"Falta o motivo da perda",IF(AND(H75="Fechado",K75=""),"Falta o valor fechado",IF(C75="","Falta como chegou","")))))))</f>
        <v/>
      </c>
      <c r="M75" s="14" t="n"/>
      <c r="N75">
        <f>IF(OR(L75="Proposta sem próximo contato",L75="Próximo contato atrasado"),MAX(N$4:N74)+1,"")</f>
        <v/>
      </c>
    </row>
    <row r="76">
      <c r="A76" s="21" t="n"/>
      <c r="B76" s="14" t="n"/>
      <c r="C76" s="22" t="n"/>
      <c r="D76" s="14" t="n"/>
      <c r="E76" s="23" t="n"/>
      <c r="F76" s="22" t="n"/>
      <c r="G76" s="22" t="n"/>
      <c r="H76" s="22" t="n"/>
      <c r="I76" s="22" t="n"/>
      <c r="J76" s="21" t="n"/>
      <c r="K76" s="23" t="n"/>
      <c r="L76" s="24">
        <f>IF(COUNTA(A76:K76)=0,"",IF(A76="","Falta a data do pedido",IF(AND(H76="Proposta enviada",J76=""),"Proposta sem próximo contato",IF(AND(OR(H76="Novo",H76="Em conversa",H76="Proposta enviada"),J76&lt;&gt;"",J76&lt;TODAY()),"Próximo contato atrasado",IF(AND(H76="Perdido",I76=""),"Falta o motivo da perda",IF(AND(H76="Fechado",K76=""),"Falta o valor fechado",IF(C76="","Falta como chegou","")))))))</f>
        <v/>
      </c>
      <c r="M76" s="14" t="n"/>
      <c r="N76">
        <f>IF(OR(L76="Proposta sem próximo contato",L76="Próximo contato atrasado"),MAX(N$4:N75)+1,"")</f>
        <v/>
      </c>
    </row>
    <row r="77">
      <c r="A77" s="21" t="n"/>
      <c r="B77" s="14" t="n"/>
      <c r="C77" s="22" t="n"/>
      <c r="D77" s="14" t="n"/>
      <c r="E77" s="23" t="n"/>
      <c r="F77" s="22" t="n"/>
      <c r="G77" s="22" t="n"/>
      <c r="H77" s="22" t="n"/>
      <c r="I77" s="22" t="n"/>
      <c r="J77" s="21" t="n"/>
      <c r="K77" s="23" t="n"/>
      <c r="L77" s="24">
        <f>IF(COUNTA(A77:K77)=0,"",IF(A77="","Falta a data do pedido",IF(AND(H77="Proposta enviada",J77=""),"Proposta sem próximo contato",IF(AND(OR(H77="Novo",H77="Em conversa",H77="Proposta enviada"),J77&lt;&gt;"",J77&lt;TODAY()),"Próximo contato atrasado",IF(AND(H77="Perdido",I77=""),"Falta o motivo da perda",IF(AND(H77="Fechado",K77=""),"Falta o valor fechado",IF(C77="","Falta como chegou","")))))))</f>
        <v/>
      </c>
      <c r="M77" s="14" t="n"/>
      <c r="N77">
        <f>IF(OR(L77="Proposta sem próximo contato",L77="Próximo contato atrasado"),MAX(N$4:N76)+1,"")</f>
        <v/>
      </c>
    </row>
    <row r="78">
      <c r="A78" s="21" t="n"/>
      <c r="B78" s="14" t="n"/>
      <c r="C78" s="22" t="n"/>
      <c r="D78" s="14" t="n"/>
      <c r="E78" s="23" t="n"/>
      <c r="F78" s="22" t="n"/>
      <c r="G78" s="22" t="n"/>
      <c r="H78" s="22" t="n"/>
      <c r="I78" s="22" t="n"/>
      <c r="J78" s="21" t="n"/>
      <c r="K78" s="23" t="n"/>
      <c r="L78" s="24">
        <f>IF(COUNTA(A78:K78)=0,"",IF(A78="","Falta a data do pedido",IF(AND(H78="Proposta enviada",J78=""),"Proposta sem próximo contato",IF(AND(OR(H78="Novo",H78="Em conversa",H78="Proposta enviada"),J78&lt;&gt;"",J78&lt;TODAY()),"Próximo contato atrasado",IF(AND(H78="Perdido",I78=""),"Falta o motivo da perda",IF(AND(H78="Fechado",K78=""),"Falta o valor fechado",IF(C78="","Falta como chegou","")))))))</f>
        <v/>
      </c>
      <c r="M78" s="14" t="n"/>
      <c r="N78">
        <f>IF(OR(L78="Proposta sem próximo contato",L78="Próximo contato atrasado"),MAX(N$4:N77)+1,"")</f>
        <v/>
      </c>
    </row>
    <row r="79">
      <c r="A79" s="21" t="n"/>
      <c r="B79" s="14" t="n"/>
      <c r="C79" s="22" t="n"/>
      <c r="D79" s="14" t="n"/>
      <c r="E79" s="23" t="n"/>
      <c r="F79" s="22" t="n"/>
      <c r="G79" s="22" t="n"/>
      <c r="H79" s="22" t="n"/>
      <c r="I79" s="22" t="n"/>
      <c r="J79" s="21" t="n"/>
      <c r="K79" s="23" t="n"/>
      <c r="L79" s="24">
        <f>IF(COUNTA(A79:K79)=0,"",IF(A79="","Falta a data do pedido",IF(AND(H79="Proposta enviada",J79=""),"Proposta sem próximo contato",IF(AND(OR(H79="Novo",H79="Em conversa",H79="Proposta enviada"),J79&lt;&gt;"",J79&lt;TODAY()),"Próximo contato atrasado",IF(AND(H79="Perdido",I79=""),"Falta o motivo da perda",IF(AND(H79="Fechado",K79=""),"Falta o valor fechado",IF(C79="","Falta como chegou","")))))))</f>
        <v/>
      </c>
      <c r="M79" s="14" t="n"/>
      <c r="N79">
        <f>IF(OR(L79="Proposta sem próximo contato",L79="Próximo contato atrasado"),MAX(N$4:N78)+1,"")</f>
        <v/>
      </c>
    </row>
    <row r="80">
      <c r="A80" s="21" t="n"/>
      <c r="B80" s="14" t="n"/>
      <c r="C80" s="22" t="n"/>
      <c r="D80" s="14" t="n"/>
      <c r="E80" s="23" t="n"/>
      <c r="F80" s="22" t="n"/>
      <c r="G80" s="22" t="n"/>
      <c r="H80" s="22" t="n"/>
      <c r="I80" s="22" t="n"/>
      <c r="J80" s="21" t="n"/>
      <c r="K80" s="23" t="n"/>
      <c r="L80" s="24">
        <f>IF(COUNTA(A80:K80)=0,"",IF(A80="","Falta a data do pedido",IF(AND(H80="Proposta enviada",J80=""),"Proposta sem próximo contato",IF(AND(OR(H80="Novo",H80="Em conversa",H80="Proposta enviada"),J80&lt;&gt;"",J80&lt;TODAY()),"Próximo contato atrasado",IF(AND(H80="Perdido",I80=""),"Falta o motivo da perda",IF(AND(H80="Fechado",K80=""),"Falta o valor fechado",IF(C80="","Falta como chegou","")))))))</f>
        <v/>
      </c>
      <c r="M80" s="14" t="n"/>
      <c r="N80">
        <f>IF(OR(L80="Proposta sem próximo contato",L80="Próximo contato atrasado"),MAX(N$4:N79)+1,"")</f>
        <v/>
      </c>
    </row>
    <row r="81">
      <c r="A81" s="21" t="n"/>
      <c r="B81" s="14" t="n"/>
      <c r="C81" s="22" t="n"/>
      <c r="D81" s="14" t="n"/>
      <c r="E81" s="23" t="n"/>
      <c r="F81" s="22" t="n"/>
      <c r="G81" s="22" t="n"/>
      <c r="H81" s="22" t="n"/>
      <c r="I81" s="22" t="n"/>
      <c r="J81" s="21" t="n"/>
      <c r="K81" s="23" t="n"/>
      <c r="L81" s="24">
        <f>IF(COUNTA(A81:K81)=0,"",IF(A81="","Falta a data do pedido",IF(AND(H81="Proposta enviada",J81=""),"Proposta sem próximo contato",IF(AND(OR(H81="Novo",H81="Em conversa",H81="Proposta enviada"),J81&lt;&gt;"",J81&lt;TODAY()),"Próximo contato atrasado",IF(AND(H81="Perdido",I81=""),"Falta o motivo da perda",IF(AND(H81="Fechado",K81=""),"Falta o valor fechado",IF(C81="","Falta como chegou","")))))))</f>
        <v/>
      </c>
      <c r="M81" s="14" t="n"/>
      <c r="N81">
        <f>IF(OR(L81="Proposta sem próximo contato",L81="Próximo contato atrasado"),MAX(N$4:N80)+1,"")</f>
        <v/>
      </c>
    </row>
    <row r="82">
      <c r="A82" s="21" t="n"/>
      <c r="B82" s="14" t="n"/>
      <c r="C82" s="22" t="n"/>
      <c r="D82" s="14" t="n"/>
      <c r="E82" s="23" t="n"/>
      <c r="F82" s="22" t="n"/>
      <c r="G82" s="22" t="n"/>
      <c r="H82" s="22" t="n"/>
      <c r="I82" s="22" t="n"/>
      <c r="J82" s="21" t="n"/>
      <c r="K82" s="23" t="n"/>
      <c r="L82" s="24">
        <f>IF(COUNTA(A82:K82)=0,"",IF(A82="","Falta a data do pedido",IF(AND(H82="Proposta enviada",J82=""),"Proposta sem próximo contato",IF(AND(OR(H82="Novo",H82="Em conversa",H82="Proposta enviada"),J82&lt;&gt;"",J82&lt;TODAY()),"Próximo contato atrasado",IF(AND(H82="Perdido",I82=""),"Falta o motivo da perda",IF(AND(H82="Fechado",K82=""),"Falta o valor fechado",IF(C82="","Falta como chegou","")))))))</f>
        <v/>
      </c>
      <c r="M82" s="14" t="n"/>
      <c r="N82">
        <f>IF(OR(L82="Proposta sem próximo contato",L82="Próximo contato atrasado"),MAX(N$4:N81)+1,"")</f>
        <v/>
      </c>
    </row>
    <row r="83">
      <c r="A83" s="21" t="n"/>
      <c r="B83" s="14" t="n"/>
      <c r="C83" s="22" t="n"/>
      <c r="D83" s="14" t="n"/>
      <c r="E83" s="23" t="n"/>
      <c r="F83" s="22" t="n"/>
      <c r="G83" s="22" t="n"/>
      <c r="H83" s="22" t="n"/>
      <c r="I83" s="22" t="n"/>
      <c r="J83" s="21" t="n"/>
      <c r="K83" s="23" t="n"/>
      <c r="L83" s="24">
        <f>IF(COUNTA(A83:K83)=0,"",IF(A83="","Falta a data do pedido",IF(AND(H83="Proposta enviada",J83=""),"Proposta sem próximo contato",IF(AND(OR(H83="Novo",H83="Em conversa",H83="Proposta enviada"),J83&lt;&gt;"",J83&lt;TODAY()),"Próximo contato atrasado",IF(AND(H83="Perdido",I83=""),"Falta o motivo da perda",IF(AND(H83="Fechado",K83=""),"Falta o valor fechado",IF(C83="","Falta como chegou","")))))))</f>
        <v/>
      </c>
      <c r="M83" s="14" t="n"/>
      <c r="N83">
        <f>IF(OR(L83="Proposta sem próximo contato",L83="Próximo contato atrasado"),MAX(N$4:N82)+1,"")</f>
        <v/>
      </c>
    </row>
    <row r="84">
      <c r="A84" s="21" t="n"/>
      <c r="B84" s="14" t="n"/>
      <c r="C84" s="22" t="n"/>
      <c r="D84" s="14" t="n"/>
      <c r="E84" s="23" t="n"/>
      <c r="F84" s="22" t="n"/>
      <c r="G84" s="22" t="n"/>
      <c r="H84" s="22" t="n"/>
      <c r="I84" s="22" t="n"/>
      <c r="J84" s="21" t="n"/>
      <c r="K84" s="23" t="n"/>
      <c r="L84" s="24">
        <f>IF(COUNTA(A84:K84)=0,"",IF(A84="","Falta a data do pedido",IF(AND(H84="Proposta enviada",J84=""),"Proposta sem próximo contato",IF(AND(OR(H84="Novo",H84="Em conversa",H84="Proposta enviada"),J84&lt;&gt;"",J84&lt;TODAY()),"Próximo contato atrasado",IF(AND(H84="Perdido",I84=""),"Falta o motivo da perda",IF(AND(H84="Fechado",K84=""),"Falta o valor fechado",IF(C84="","Falta como chegou","")))))))</f>
        <v/>
      </c>
      <c r="M84" s="14" t="n"/>
      <c r="N84">
        <f>IF(OR(L84="Proposta sem próximo contato",L84="Próximo contato atrasado"),MAX(N$4:N83)+1,"")</f>
        <v/>
      </c>
    </row>
    <row r="85">
      <c r="A85" s="21" t="n"/>
      <c r="B85" s="14" t="n"/>
      <c r="C85" s="22" t="n"/>
      <c r="D85" s="14" t="n"/>
      <c r="E85" s="23" t="n"/>
      <c r="F85" s="22" t="n"/>
      <c r="G85" s="22" t="n"/>
      <c r="H85" s="22" t="n"/>
      <c r="I85" s="22" t="n"/>
      <c r="J85" s="21" t="n"/>
      <c r="K85" s="23" t="n"/>
      <c r="L85" s="24">
        <f>IF(COUNTA(A85:K85)=0,"",IF(A85="","Falta a data do pedido",IF(AND(H85="Proposta enviada",J85=""),"Proposta sem próximo contato",IF(AND(OR(H85="Novo",H85="Em conversa",H85="Proposta enviada"),J85&lt;&gt;"",J85&lt;TODAY()),"Próximo contato atrasado",IF(AND(H85="Perdido",I85=""),"Falta o motivo da perda",IF(AND(H85="Fechado",K85=""),"Falta o valor fechado",IF(C85="","Falta como chegou","")))))))</f>
        <v/>
      </c>
      <c r="M85" s="14" t="n"/>
      <c r="N85">
        <f>IF(OR(L85="Proposta sem próximo contato",L85="Próximo contato atrasado"),MAX(N$4:N84)+1,"")</f>
        <v/>
      </c>
    </row>
    <row r="86">
      <c r="A86" s="21" t="n"/>
      <c r="B86" s="14" t="n"/>
      <c r="C86" s="22" t="n"/>
      <c r="D86" s="14" t="n"/>
      <c r="E86" s="23" t="n"/>
      <c r="F86" s="22" t="n"/>
      <c r="G86" s="22" t="n"/>
      <c r="H86" s="22" t="n"/>
      <c r="I86" s="22" t="n"/>
      <c r="J86" s="21" t="n"/>
      <c r="K86" s="23" t="n"/>
      <c r="L86" s="24">
        <f>IF(COUNTA(A86:K86)=0,"",IF(A86="","Falta a data do pedido",IF(AND(H86="Proposta enviada",J86=""),"Proposta sem próximo contato",IF(AND(OR(H86="Novo",H86="Em conversa",H86="Proposta enviada"),J86&lt;&gt;"",J86&lt;TODAY()),"Próximo contato atrasado",IF(AND(H86="Perdido",I86=""),"Falta o motivo da perda",IF(AND(H86="Fechado",K86=""),"Falta o valor fechado",IF(C86="","Falta como chegou","")))))))</f>
        <v/>
      </c>
      <c r="M86" s="14" t="n"/>
      <c r="N86">
        <f>IF(OR(L86="Proposta sem próximo contato",L86="Próximo contato atrasado"),MAX(N$4:N85)+1,"")</f>
        <v/>
      </c>
    </row>
    <row r="87">
      <c r="A87" s="21" t="n"/>
      <c r="B87" s="14" t="n"/>
      <c r="C87" s="22" t="n"/>
      <c r="D87" s="14" t="n"/>
      <c r="E87" s="23" t="n"/>
      <c r="F87" s="22" t="n"/>
      <c r="G87" s="22" t="n"/>
      <c r="H87" s="22" t="n"/>
      <c r="I87" s="22" t="n"/>
      <c r="J87" s="21" t="n"/>
      <c r="K87" s="23" t="n"/>
      <c r="L87" s="24">
        <f>IF(COUNTA(A87:K87)=0,"",IF(A87="","Falta a data do pedido",IF(AND(H87="Proposta enviada",J87=""),"Proposta sem próximo contato",IF(AND(OR(H87="Novo",H87="Em conversa",H87="Proposta enviada"),J87&lt;&gt;"",J87&lt;TODAY()),"Próximo contato atrasado",IF(AND(H87="Perdido",I87=""),"Falta o motivo da perda",IF(AND(H87="Fechado",K87=""),"Falta o valor fechado",IF(C87="","Falta como chegou","")))))))</f>
        <v/>
      </c>
      <c r="M87" s="14" t="n"/>
      <c r="N87">
        <f>IF(OR(L87="Proposta sem próximo contato",L87="Próximo contato atrasado"),MAX(N$4:N86)+1,"")</f>
        <v/>
      </c>
    </row>
    <row r="88">
      <c r="A88" s="21" t="n"/>
      <c r="B88" s="14" t="n"/>
      <c r="C88" s="22" t="n"/>
      <c r="D88" s="14" t="n"/>
      <c r="E88" s="23" t="n"/>
      <c r="F88" s="22" t="n"/>
      <c r="G88" s="22" t="n"/>
      <c r="H88" s="22" t="n"/>
      <c r="I88" s="22" t="n"/>
      <c r="J88" s="21" t="n"/>
      <c r="K88" s="23" t="n"/>
      <c r="L88" s="24">
        <f>IF(COUNTA(A88:K88)=0,"",IF(A88="","Falta a data do pedido",IF(AND(H88="Proposta enviada",J88=""),"Proposta sem próximo contato",IF(AND(OR(H88="Novo",H88="Em conversa",H88="Proposta enviada"),J88&lt;&gt;"",J88&lt;TODAY()),"Próximo contato atrasado",IF(AND(H88="Perdido",I88=""),"Falta o motivo da perda",IF(AND(H88="Fechado",K88=""),"Falta o valor fechado",IF(C88="","Falta como chegou","")))))))</f>
        <v/>
      </c>
      <c r="M88" s="14" t="n"/>
      <c r="N88">
        <f>IF(OR(L88="Proposta sem próximo contato",L88="Próximo contato atrasado"),MAX(N$4:N87)+1,"")</f>
        <v/>
      </c>
    </row>
    <row r="89">
      <c r="A89" s="21" t="n"/>
      <c r="B89" s="14" t="n"/>
      <c r="C89" s="22" t="n"/>
      <c r="D89" s="14" t="n"/>
      <c r="E89" s="23" t="n"/>
      <c r="F89" s="22" t="n"/>
      <c r="G89" s="22" t="n"/>
      <c r="H89" s="22" t="n"/>
      <c r="I89" s="22" t="n"/>
      <c r="J89" s="21" t="n"/>
      <c r="K89" s="23" t="n"/>
      <c r="L89" s="24">
        <f>IF(COUNTA(A89:K89)=0,"",IF(A89="","Falta a data do pedido",IF(AND(H89="Proposta enviada",J89=""),"Proposta sem próximo contato",IF(AND(OR(H89="Novo",H89="Em conversa",H89="Proposta enviada"),J89&lt;&gt;"",J89&lt;TODAY()),"Próximo contato atrasado",IF(AND(H89="Perdido",I89=""),"Falta o motivo da perda",IF(AND(H89="Fechado",K89=""),"Falta o valor fechado",IF(C89="","Falta como chegou","")))))))</f>
        <v/>
      </c>
      <c r="M89" s="14" t="n"/>
      <c r="N89">
        <f>IF(OR(L89="Proposta sem próximo contato",L89="Próximo contato atrasado"),MAX(N$4:N88)+1,"")</f>
        <v/>
      </c>
    </row>
    <row r="90">
      <c r="A90" s="21" t="n"/>
      <c r="B90" s="14" t="n"/>
      <c r="C90" s="22" t="n"/>
      <c r="D90" s="14" t="n"/>
      <c r="E90" s="23" t="n"/>
      <c r="F90" s="22" t="n"/>
      <c r="G90" s="22" t="n"/>
      <c r="H90" s="22" t="n"/>
      <c r="I90" s="22" t="n"/>
      <c r="J90" s="21" t="n"/>
      <c r="K90" s="23" t="n"/>
      <c r="L90" s="24">
        <f>IF(COUNTA(A90:K90)=0,"",IF(A90="","Falta a data do pedido",IF(AND(H90="Proposta enviada",J90=""),"Proposta sem próximo contato",IF(AND(OR(H90="Novo",H90="Em conversa",H90="Proposta enviada"),J90&lt;&gt;"",J90&lt;TODAY()),"Próximo contato atrasado",IF(AND(H90="Perdido",I90=""),"Falta o motivo da perda",IF(AND(H90="Fechado",K90=""),"Falta o valor fechado",IF(C90="","Falta como chegou","")))))))</f>
        <v/>
      </c>
      <c r="M90" s="14" t="n"/>
      <c r="N90">
        <f>IF(OR(L90="Proposta sem próximo contato",L90="Próximo contato atrasado"),MAX(N$4:N89)+1,"")</f>
        <v/>
      </c>
    </row>
    <row r="91">
      <c r="A91" s="21" t="n"/>
      <c r="B91" s="14" t="n"/>
      <c r="C91" s="22" t="n"/>
      <c r="D91" s="14" t="n"/>
      <c r="E91" s="23" t="n"/>
      <c r="F91" s="22" t="n"/>
      <c r="G91" s="22" t="n"/>
      <c r="H91" s="22" t="n"/>
      <c r="I91" s="22" t="n"/>
      <c r="J91" s="21" t="n"/>
      <c r="K91" s="23" t="n"/>
      <c r="L91" s="24">
        <f>IF(COUNTA(A91:K91)=0,"",IF(A91="","Falta a data do pedido",IF(AND(H91="Proposta enviada",J91=""),"Proposta sem próximo contato",IF(AND(OR(H91="Novo",H91="Em conversa",H91="Proposta enviada"),J91&lt;&gt;"",J91&lt;TODAY()),"Próximo contato atrasado",IF(AND(H91="Perdido",I91=""),"Falta o motivo da perda",IF(AND(H91="Fechado",K91=""),"Falta o valor fechado",IF(C91="","Falta como chegou","")))))))</f>
        <v/>
      </c>
      <c r="M91" s="14" t="n"/>
      <c r="N91">
        <f>IF(OR(L91="Proposta sem próximo contato",L91="Próximo contato atrasado"),MAX(N$4:N90)+1,"")</f>
        <v/>
      </c>
    </row>
    <row r="92">
      <c r="A92" s="21" t="n"/>
      <c r="B92" s="14" t="n"/>
      <c r="C92" s="22" t="n"/>
      <c r="D92" s="14" t="n"/>
      <c r="E92" s="23" t="n"/>
      <c r="F92" s="22" t="n"/>
      <c r="G92" s="22" t="n"/>
      <c r="H92" s="22" t="n"/>
      <c r="I92" s="22" t="n"/>
      <c r="J92" s="21" t="n"/>
      <c r="K92" s="23" t="n"/>
      <c r="L92" s="24">
        <f>IF(COUNTA(A92:K92)=0,"",IF(A92="","Falta a data do pedido",IF(AND(H92="Proposta enviada",J92=""),"Proposta sem próximo contato",IF(AND(OR(H92="Novo",H92="Em conversa",H92="Proposta enviada"),J92&lt;&gt;"",J92&lt;TODAY()),"Próximo contato atrasado",IF(AND(H92="Perdido",I92=""),"Falta o motivo da perda",IF(AND(H92="Fechado",K92=""),"Falta o valor fechado",IF(C92="","Falta como chegou","")))))))</f>
        <v/>
      </c>
      <c r="M92" s="14" t="n"/>
      <c r="N92">
        <f>IF(OR(L92="Proposta sem próximo contato",L92="Próximo contato atrasado"),MAX(N$4:N91)+1,"")</f>
        <v/>
      </c>
    </row>
    <row r="93">
      <c r="A93" s="21" t="n"/>
      <c r="B93" s="14" t="n"/>
      <c r="C93" s="22" t="n"/>
      <c r="D93" s="14" t="n"/>
      <c r="E93" s="23" t="n"/>
      <c r="F93" s="22" t="n"/>
      <c r="G93" s="22" t="n"/>
      <c r="H93" s="22" t="n"/>
      <c r="I93" s="22" t="n"/>
      <c r="J93" s="21" t="n"/>
      <c r="K93" s="23" t="n"/>
      <c r="L93" s="24">
        <f>IF(COUNTA(A93:K93)=0,"",IF(A93="","Falta a data do pedido",IF(AND(H93="Proposta enviada",J93=""),"Proposta sem próximo contato",IF(AND(OR(H93="Novo",H93="Em conversa",H93="Proposta enviada"),J93&lt;&gt;"",J93&lt;TODAY()),"Próximo contato atrasado",IF(AND(H93="Perdido",I93=""),"Falta o motivo da perda",IF(AND(H93="Fechado",K93=""),"Falta o valor fechado",IF(C93="","Falta como chegou","")))))))</f>
        <v/>
      </c>
      <c r="M93" s="14" t="n"/>
      <c r="N93">
        <f>IF(OR(L93="Proposta sem próximo contato",L93="Próximo contato atrasado"),MAX(N$4:N92)+1,"")</f>
        <v/>
      </c>
    </row>
    <row r="94">
      <c r="A94" s="21" t="n"/>
      <c r="B94" s="14" t="n"/>
      <c r="C94" s="22" t="n"/>
      <c r="D94" s="14" t="n"/>
      <c r="E94" s="23" t="n"/>
      <c r="F94" s="22" t="n"/>
      <c r="G94" s="22" t="n"/>
      <c r="H94" s="22" t="n"/>
      <c r="I94" s="22" t="n"/>
      <c r="J94" s="21" t="n"/>
      <c r="K94" s="23" t="n"/>
      <c r="L94" s="24">
        <f>IF(COUNTA(A94:K94)=0,"",IF(A94="","Falta a data do pedido",IF(AND(H94="Proposta enviada",J94=""),"Proposta sem próximo contato",IF(AND(OR(H94="Novo",H94="Em conversa",H94="Proposta enviada"),J94&lt;&gt;"",J94&lt;TODAY()),"Próximo contato atrasado",IF(AND(H94="Perdido",I94=""),"Falta o motivo da perda",IF(AND(H94="Fechado",K94=""),"Falta o valor fechado",IF(C94="","Falta como chegou","")))))))</f>
        <v/>
      </c>
      <c r="M94" s="14" t="n"/>
      <c r="N94">
        <f>IF(OR(L94="Proposta sem próximo contato",L94="Próximo contato atrasado"),MAX(N$4:N93)+1,"")</f>
        <v/>
      </c>
    </row>
    <row r="95">
      <c r="A95" s="21" t="n"/>
      <c r="B95" s="14" t="n"/>
      <c r="C95" s="22" t="n"/>
      <c r="D95" s="14" t="n"/>
      <c r="E95" s="23" t="n"/>
      <c r="F95" s="22" t="n"/>
      <c r="G95" s="22" t="n"/>
      <c r="H95" s="22" t="n"/>
      <c r="I95" s="22" t="n"/>
      <c r="J95" s="21" t="n"/>
      <c r="K95" s="23" t="n"/>
      <c r="L95" s="24">
        <f>IF(COUNTA(A95:K95)=0,"",IF(A95="","Falta a data do pedido",IF(AND(H95="Proposta enviada",J95=""),"Proposta sem próximo contato",IF(AND(OR(H95="Novo",H95="Em conversa",H95="Proposta enviada"),J95&lt;&gt;"",J95&lt;TODAY()),"Próximo contato atrasado",IF(AND(H95="Perdido",I95=""),"Falta o motivo da perda",IF(AND(H95="Fechado",K95=""),"Falta o valor fechado",IF(C95="","Falta como chegou","")))))))</f>
        <v/>
      </c>
      <c r="M95" s="14" t="n"/>
      <c r="N95">
        <f>IF(OR(L95="Proposta sem próximo contato",L95="Próximo contato atrasado"),MAX(N$4:N94)+1,"")</f>
        <v/>
      </c>
    </row>
    <row r="96">
      <c r="A96" s="21" t="n"/>
      <c r="B96" s="14" t="n"/>
      <c r="C96" s="22" t="n"/>
      <c r="D96" s="14" t="n"/>
      <c r="E96" s="23" t="n"/>
      <c r="F96" s="22" t="n"/>
      <c r="G96" s="22" t="n"/>
      <c r="H96" s="22" t="n"/>
      <c r="I96" s="22" t="n"/>
      <c r="J96" s="21" t="n"/>
      <c r="K96" s="23" t="n"/>
      <c r="L96" s="24">
        <f>IF(COUNTA(A96:K96)=0,"",IF(A96="","Falta a data do pedido",IF(AND(H96="Proposta enviada",J96=""),"Proposta sem próximo contato",IF(AND(OR(H96="Novo",H96="Em conversa",H96="Proposta enviada"),J96&lt;&gt;"",J96&lt;TODAY()),"Próximo contato atrasado",IF(AND(H96="Perdido",I96=""),"Falta o motivo da perda",IF(AND(H96="Fechado",K96=""),"Falta o valor fechado",IF(C96="","Falta como chegou","")))))))</f>
        <v/>
      </c>
      <c r="M96" s="14" t="n"/>
      <c r="N96">
        <f>IF(OR(L96="Proposta sem próximo contato",L96="Próximo contato atrasado"),MAX(N$4:N95)+1,"")</f>
        <v/>
      </c>
    </row>
    <row r="97">
      <c r="A97" s="21" t="n"/>
      <c r="B97" s="14" t="n"/>
      <c r="C97" s="22" t="n"/>
      <c r="D97" s="14" t="n"/>
      <c r="E97" s="23" t="n"/>
      <c r="F97" s="22" t="n"/>
      <c r="G97" s="22" t="n"/>
      <c r="H97" s="22" t="n"/>
      <c r="I97" s="22" t="n"/>
      <c r="J97" s="21" t="n"/>
      <c r="K97" s="23" t="n"/>
      <c r="L97" s="24">
        <f>IF(COUNTA(A97:K97)=0,"",IF(A97="","Falta a data do pedido",IF(AND(H97="Proposta enviada",J97=""),"Proposta sem próximo contato",IF(AND(OR(H97="Novo",H97="Em conversa",H97="Proposta enviada"),J97&lt;&gt;"",J97&lt;TODAY()),"Próximo contato atrasado",IF(AND(H97="Perdido",I97=""),"Falta o motivo da perda",IF(AND(H97="Fechado",K97=""),"Falta o valor fechado",IF(C97="","Falta como chegou","")))))))</f>
        <v/>
      </c>
      <c r="M97" s="14" t="n"/>
      <c r="N97">
        <f>IF(OR(L97="Proposta sem próximo contato",L97="Próximo contato atrasado"),MAX(N$4:N96)+1,"")</f>
        <v/>
      </c>
    </row>
    <row r="98">
      <c r="A98" s="21" t="n"/>
      <c r="B98" s="14" t="n"/>
      <c r="C98" s="22" t="n"/>
      <c r="D98" s="14" t="n"/>
      <c r="E98" s="23" t="n"/>
      <c r="F98" s="22" t="n"/>
      <c r="G98" s="22" t="n"/>
      <c r="H98" s="22" t="n"/>
      <c r="I98" s="22" t="n"/>
      <c r="J98" s="21" t="n"/>
      <c r="K98" s="23" t="n"/>
      <c r="L98" s="24">
        <f>IF(COUNTA(A98:K98)=0,"",IF(A98="","Falta a data do pedido",IF(AND(H98="Proposta enviada",J98=""),"Proposta sem próximo contato",IF(AND(OR(H98="Novo",H98="Em conversa",H98="Proposta enviada"),J98&lt;&gt;"",J98&lt;TODAY()),"Próximo contato atrasado",IF(AND(H98="Perdido",I98=""),"Falta o motivo da perda",IF(AND(H98="Fechado",K98=""),"Falta o valor fechado",IF(C98="","Falta como chegou","")))))))</f>
        <v/>
      </c>
      <c r="M98" s="14" t="n"/>
      <c r="N98">
        <f>IF(OR(L98="Proposta sem próximo contato",L98="Próximo contato atrasado"),MAX(N$4:N97)+1,"")</f>
        <v/>
      </c>
    </row>
    <row r="99">
      <c r="A99" s="21" t="n"/>
      <c r="B99" s="14" t="n"/>
      <c r="C99" s="22" t="n"/>
      <c r="D99" s="14" t="n"/>
      <c r="E99" s="23" t="n"/>
      <c r="F99" s="22" t="n"/>
      <c r="G99" s="22" t="n"/>
      <c r="H99" s="22" t="n"/>
      <c r="I99" s="22" t="n"/>
      <c r="J99" s="21" t="n"/>
      <c r="K99" s="23" t="n"/>
      <c r="L99" s="24">
        <f>IF(COUNTA(A99:K99)=0,"",IF(A99="","Falta a data do pedido",IF(AND(H99="Proposta enviada",J99=""),"Proposta sem próximo contato",IF(AND(OR(H99="Novo",H99="Em conversa",H99="Proposta enviada"),J99&lt;&gt;"",J99&lt;TODAY()),"Próximo contato atrasado",IF(AND(H99="Perdido",I99=""),"Falta o motivo da perda",IF(AND(H99="Fechado",K99=""),"Falta o valor fechado",IF(C99="","Falta como chegou","")))))))</f>
        <v/>
      </c>
      <c r="M99" s="14" t="n"/>
      <c r="N99">
        <f>IF(OR(L99="Proposta sem próximo contato",L99="Próximo contato atrasado"),MAX(N$4:N98)+1,"")</f>
        <v/>
      </c>
    </row>
    <row r="100">
      <c r="A100" s="21" t="n"/>
      <c r="B100" s="14" t="n"/>
      <c r="C100" s="22" t="n"/>
      <c r="D100" s="14" t="n"/>
      <c r="E100" s="23" t="n"/>
      <c r="F100" s="22" t="n"/>
      <c r="G100" s="22" t="n"/>
      <c r="H100" s="22" t="n"/>
      <c r="I100" s="22" t="n"/>
      <c r="J100" s="21" t="n"/>
      <c r="K100" s="23" t="n"/>
      <c r="L100" s="24">
        <f>IF(COUNTA(A100:K100)=0,"",IF(A100="","Falta a data do pedido",IF(AND(H100="Proposta enviada",J100=""),"Proposta sem próximo contato",IF(AND(OR(H100="Novo",H100="Em conversa",H100="Proposta enviada"),J100&lt;&gt;"",J100&lt;TODAY()),"Próximo contato atrasado",IF(AND(H100="Perdido",I100=""),"Falta o motivo da perda",IF(AND(H100="Fechado",K100=""),"Falta o valor fechado",IF(C100="","Falta como chegou","")))))))</f>
        <v/>
      </c>
      <c r="M100" s="14" t="n"/>
      <c r="N100">
        <f>IF(OR(L100="Proposta sem próximo contato",L100="Próximo contato atrasado"),MAX(N$4:N99)+1,"")</f>
        <v/>
      </c>
    </row>
    <row r="101">
      <c r="A101" s="21" t="n"/>
      <c r="B101" s="14" t="n"/>
      <c r="C101" s="22" t="n"/>
      <c r="D101" s="14" t="n"/>
      <c r="E101" s="23" t="n"/>
      <c r="F101" s="22" t="n"/>
      <c r="G101" s="22" t="n"/>
      <c r="H101" s="22" t="n"/>
      <c r="I101" s="22" t="n"/>
      <c r="J101" s="21" t="n"/>
      <c r="K101" s="23" t="n"/>
      <c r="L101" s="24">
        <f>IF(COUNTA(A101:K101)=0,"",IF(A101="","Falta a data do pedido",IF(AND(H101="Proposta enviada",J101=""),"Proposta sem próximo contato",IF(AND(OR(H101="Novo",H101="Em conversa",H101="Proposta enviada"),J101&lt;&gt;"",J101&lt;TODAY()),"Próximo contato atrasado",IF(AND(H101="Perdido",I101=""),"Falta o motivo da perda",IF(AND(H101="Fechado",K101=""),"Falta o valor fechado",IF(C101="","Falta como chegou","")))))))</f>
        <v/>
      </c>
      <c r="M101" s="14" t="n"/>
      <c r="N101">
        <f>IF(OR(L101="Proposta sem próximo contato",L101="Próximo contato atrasado"),MAX(N$4:N100)+1,"")</f>
        <v/>
      </c>
    </row>
    <row r="102">
      <c r="A102" s="21" t="n"/>
      <c r="B102" s="14" t="n"/>
      <c r="C102" s="22" t="n"/>
      <c r="D102" s="14" t="n"/>
      <c r="E102" s="23" t="n"/>
      <c r="F102" s="22" t="n"/>
      <c r="G102" s="22" t="n"/>
      <c r="H102" s="22" t="n"/>
      <c r="I102" s="22" t="n"/>
      <c r="J102" s="21" t="n"/>
      <c r="K102" s="23" t="n"/>
      <c r="L102" s="24">
        <f>IF(COUNTA(A102:K102)=0,"",IF(A102="","Falta a data do pedido",IF(AND(H102="Proposta enviada",J102=""),"Proposta sem próximo contato",IF(AND(OR(H102="Novo",H102="Em conversa",H102="Proposta enviada"),J102&lt;&gt;"",J102&lt;TODAY()),"Próximo contato atrasado",IF(AND(H102="Perdido",I102=""),"Falta o motivo da perda",IF(AND(H102="Fechado",K102=""),"Falta o valor fechado",IF(C102="","Falta como chegou","")))))))</f>
        <v/>
      </c>
      <c r="M102" s="14" t="n"/>
      <c r="N102">
        <f>IF(OR(L102="Proposta sem próximo contato",L102="Próximo contato atrasado"),MAX(N$4:N101)+1,"")</f>
        <v/>
      </c>
    </row>
    <row r="103">
      <c r="A103" s="21" t="n"/>
      <c r="B103" s="14" t="n"/>
      <c r="C103" s="22" t="n"/>
      <c r="D103" s="14" t="n"/>
      <c r="E103" s="23" t="n"/>
      <c r="F103" s="22" t="n"/>
      <c r="G103" s="22" t="n"/>
      <c r="H103" s="22" t="n"/>
      <c r="I103" s="22" t="n"/>
      <c r="J103" s="21" t="n"/>
      <c r="K103" s="23" t="n"/>
      <c r="L103" s="24">
        <f>IF(COUNTA(A103:K103)=0,"",IF(A103="","Falta a data do pedido",IF(AND(H103="Proposta enviada",J103=""),"Proposta sem próximo contato",IF(AND(OR(H103="Novo",H103="Em conversa",H103="Proposta enviada"),J103&lt;&gt;"",J103&lt;TODAY()),"Próximo contato atrasado",IF(AND(H103="Perdido",I103=""),"Falta o motivo da perda",IF(AND(H103="Fechado",K103=""),"Falta o valor fechado",IF(C103="","Falta como chegou","")))))))</f>
        <v/>
      </c>
      <c r="M103" s="14" t="n"/>
      <c r="N103">
        <f>IF(OR(L103="Proposta sem próximo contato",L103="Próximo contato atrasado"),MAX(N$4:N102)+1,"")</f>
        <v/>
      </c>
    </row>
    <row r="104">
      <c r="A104" s="21" t="n"/>
      <c r="B104" s="14" t="n"/>
      <c r="C104" s="22" t="n"/>
      <c r="D104" s="14" t="n"/>
      <c r="E104" s="23" t="n"/>
      <c r="F104" s="22" t="n"/>
      <c r="G104" s="22" t="n"/>
      <c r="H104" s="22" t="n"/>
      <c r="I104" s="22" t="n"/>
      <c r="J104" s="21" t="n"/>
      <c r="K104" s="23" t="n"/>
      <c r="L104" s="24">
        <f>IF(COUNTA(A104:K104)=0,"",IF(A104="","Falta a data do pedido",IF(AND(H104="Proposta enviada",J104=""),"Proposta sem próximo contato",IF(AND(OR(H104="Novo",H104="Em conversa",H104="Proposta enviada"),J104&lt;&gt;"",J104&lt;TODAY()),"Próximo contato atrasado",IF(AND(H104="Perdido",I104=""),"Falta o motivo da perda",IF(AND(H104="Fechado",K104=""),"Falta o valor fechado",IF(C104="","Falta como chegou","")))))))</f>
        <v/>
      </c>
      <c r="M104" s="14" t="n"/>
      <c r="N104">
        <f>IF(OR(L104="Proposta sem próximo contato",L104="Próximo contato atrasado"),MAX(N$4:N103)+1,"")</f>
        <v/>
      </c>
    </row>
    <row r="105">
      <c r="A105" s="21" t="n"/>
      <c r="B105" s="14" t="n"/>
      <c r="C105" s="22" t="n"/>
      <c r="D105" s="14" t="n"/>
      <c r="E105" s="23" t="n"/>
      <c r="F105" s="22" t="n"/>
      <c r="G105" s="22" t="n"/>
      <c r="H105" s="22" t="n"/>
      <c r="I105" s="22" t="n"/>
      <c r="J105" s="21" t="n"/>
      <c r="K105" s="23" t="n"/>
      <c r="L105" s="24">
        <f>IF(COUNTA(A105:K105)=0,"",IF(A105="","Falta a data do pedido",IF(AND(H105="Proposta enviada",J105=""),"Proposta sem próximo contato",IF(AND(OR(H105="Novo",H105="Em conversa",H105="Proposta enviada"),J105&lt;&gt;"",J105&lt;TODAY()),"Próximo contato atrasado",IF(AND(H105="Perdido",I105=""),"Falta o motivo da perda",IF(AND(H105="Fechado",K105=""),"Falta o valor fechado",IF(C105="","Falta como chegou","")))))))</f>
        <v/>
      </c>
      <c r="M105" s="14" t="n"/>
      <c r="N105">
        <f>IF(OR(L105="Proposta sem próximo contato",L105="Próximo contato atrasado"),MAX(N$4:N104)+1,"")</f>
        <v/>
      </c>
    </row>
    <row r="106">
      <c r="A106" s="21" t="n"/>
      <c r="B106" s="14" t="n"/>
      <c r="C106" s="22" t="n"/>
      <c r="D106" s="14" t="n"/>
      <c r="E106" s="23" t="n"/>
      <c r="F106" s="22" t="n"/>
      <c r="G106" s="22" t="n"/>
      <c r="H106" s="22" t="n"/>
      <c r="I106" s="22" t="n"/>
      <c r="J106" s="21" t="n"/>
      <c r="K106" s="23" t="n"/>
      <c r="L106" s="24">
        <f>IF(COUNTA(A106:K106)=0,"",IF(A106="","Falta a data do pedido",IF(AND(H106="Proposta enviada",J106=""),"Proposta sem próximo contato",IF(AND(OR(H106="Novo",H106="Em conversa",H106="Proposta enviada"),J106&lt;&gt;"",J106&lt;TODAY()),"Próximo contato atrasado",IF(AND(H106="Perdido",I106=""),"Falta o motivo da perda",IF(AND(H106="Fechado",K106=""),"Falta o valor fechado",IF(C106="","Falta como chegou","")))))))</f>
        <v/>
      </c>
      <c r="M106" s="14" t="n"/>
      <c r="N106">
        <f>IF(OR(L106="Proposta sem próximo contato",L106="Próximo contato atrasado"),MAX(N$4:N105)+1,"")</f>
        <v/>
      </c>
    </row>
    <row r="107">
      <c r="A107" s="21" t="n"/>
      <c r="B107" s="14" t="n"/>
      <c r="C107" s="22" t="n"/>
      <c r="D107" s="14" t="n"/>
      <c r="E107" s="23" t="n"/>
      <c r="F107" s="22" t="n"/>
      <c r="G107" s="22" t="n"/>
      <c r="H107" s="22" t="n"/>
      <c r="I107" s="22" t="n"/>
      <c r="J107" s="21" t="n"/>
      <c r="K107" s="23" t="n"/>
      <c r="L107" s="24">
        <f>IF(COUNTA(A107:K107)=0,"",IF(A107="","Falta a data do pedido",IF(AND(H107="Proposta enviada",J107=""),"Proposta sem próximo contato",IF(AND(OR(H107="Novo",H107="Em conversa",H107="Proposta enviada"),J107&lt;&gt;"",J107&lt;TODAY()),"Próximo contato atrasado",IF(AND(H107="Perdido",I107=""),"Falta o motivo da perda",IF(AND(H107="Fechado",K107=""),"Falta o valor fechado",IF(C107="","Falta como chegou","")))))))</f>
        <v/>
      </c>
      <c r="M107" s="14" t="n"/>
      <c r="N107">
        <f>IF(OR(L107="Proposta sem próximo contato",L107="Próximo contato atrasado"),MAX(N$4:N106)+1,"")</f>
        <v/>
      </c>
    </row>
    <row r="108">
      <c r="A108" s="21" t="n"/>
      <c r="B108" s="14" t="n"/>
      <c r="C108" s="22" t="n"/>
      <c r="D108" s="14" t="n"/>
      <c r="E108" s="23" t="n"/>
      <c r="F108" s="22" t="n"/>
      <c r="G108" s="22" t="n"/>
      <c r="H108" s="22" t="n"/>
      <c r="I108" s="22" t="n"/>
      <c r="J108" s="21" t="n"/>
      <c r="K108" s="23" t="n"/>
      <c r="L108" s="24">
        <f>IF(COUNTA(A108:K108)=0,"",IF(A108="","Falta a data do pedido",IF(AND(H108="Proposta enviada",J108=""),"Proposta sem próximo contato",IF(AND(OR(H108="Novo",H108="Em conversa",H108="Proposta enviada"),J108&lt;&gt;"",J108&lt;TODAY()),"Próximo contato atrasado",IF(AND(H108="Perdido",I108=""),"Falta o motivo da perda",IF(AND(H108="Fechado",K108=""),"Falta o valor fechado",IF(C108="","Falta como chegou","")))))))</f>
        <v/>
      </c>
      <c r="M108" s="14" t="n"/>
      <c r="N108">
        <f>IF(OR(L108="Proposta sem próximo contato",L108="Próximo contato atrasado"),MAX(N$4:N107)+1,"")</f>
        <v/>
      </c>
    </row>
    <row r="109">
      <c r="A109" s="21" t="n"/>
      <c r="B109" s="14" t="n"/>
      <c r="C109" s="22" t="n"/>
      <c r="D109" s="14" t="n"/>
      <c r="E109" s="23" t="n"/>
      <c r="F109" s="22" t="n"/>
      <c r="G109" s="22" t="n"/>
      <c r="H109" s="22" t="n"/>
      <c r="I109" s="22" t="n"/>
      <c r="J109" s="21" t="n"/>
      <c r="K109" s="23" t="n"/>
      <c r="L109" s="24">
        <f>IF(COUNTA(A109:K109)=0,"",IF(A109="","Falta a data do pedido",IF(AND(H109="Proposta enviada",J109=""),"Proposta sem próximo contato",IF(AND(OR(H109="Novo",H109="Em conversa",H109="Proposta enviada"),J109&lt;&gt;"",J109&lt;TODAY()),"Próximo contato atrasado",IF(AND(H109="Perdido",I109=""),"Falta o motivo da perda",IF(AND(H109="Fechado",K109=""),"Falta o valor fechado",IF(C109="","Falta como chegou","")))))))</f>
        <v/>
      </c>
      <c r="M109" s="14" t="n"/>
      <c r="N109">
        <f>IF(OR(L109="Proposta sem próximo contato",L109="Próximo contato atrasado"),MAX(N$4:N108)+1,"")</f>
        <v/>
      </c>
    </row>
    <row r="110">
      <c r="A110" s="21" t="n"/>
      <c r="B110" s="14" t="n"/>
      <c r="C110" s="22" t="n"/>
      <c r="D110" s="14" t="n"/>
      <c r="E110" s="23" t="n"/>
      <c r="F110" s="22" t="n"/>
      <c r="G110" s="22" t="n"/>
      <c r="H110" s="22" t="n"/>
      <c r="I110" s="22" t="n"/>
      <c r="J110" s="21" t="n"/>
      <c r="K110" s="23" t="n"/>
      <c r="L110" s="24">
        <f>IF(COUNTA(A110:K110)=0,"",IF(A110="","Falta a data do pedido",IF(AND(H110="Proposta enviada",J110=""),"Proposta sem próximo contato",IF(AND(OR(H110="Novo",H110="Em conversa",H110="Proposta enviada"),J110&lt;&gt;"",J110&lt;TODAY()),"Próximo contato atrasado",IF(AND(H110="Perdido",I110=""),"Falta o motivo da perda",IF(AND(H110="Fechado",K110=""),"Falta o valor fechado",IF(C110="","Falta como chegou","")))))))</f>
        <v/>
      </c>
      <c r="M110" s="14" t="n"/>
      <c r="N110">
        <f>IF(OR(L110="Proposta sem próximo contato",L110="Próximo contato atrasado"),MAX(N$4:N109)+1,"")</f>
        <v/>
      </c>
    </row>
    <row r="111">
      <c r="A111" s="21" t="n"/>
      <c r="B111" s="14" t="n"/>
      <c r="C111" s="22" t="n"/>
      <c r="D111" s="14" t="n"/>
      <c r="E111" s="23" t="n"/>
      <c r="F111" s="22" t="n"/>
      <c r="G111" s="22" t="n"/>
      <c r="H111" s="22" t="n"/>
      <c r="I111" s="22" t="n"/>
      <c r="J111" s="21" t="n"/>
      <c r="K111" s="23" t="n"/>
      <c r="L111" s="24">
        <f>IF(COUNTA(A111:K111)=0,"",IF(A111="","Falta a data do pedido",IF(AND(H111="Proposta enviada",J111=""),"Proposta sem próximo contato",IF(AND(OR(H111="Novo",H111="Em conversa",H111="Proposta enviada"),J111&lt;&gt;"",J111&lt;TODAY()),"Próximo contato atrasado",IF(AND(H111="Perdido",I111=""),"Falta o motivo da perda",IF(AND(H111="Fechado",K111=""),"Falta o valor fechado",IF(C111="","Falta como chegou","")))))))</f>
        <v/>
      </c>
      <c r="M111" s="14" t="n"/>
      <c r="N111">
        <f>IF(OR(L111="Proposta sem próximo contato",L111="Próximo contato atrasado"),MAX(N$4:N110)+1,"")</f>
        <v/>
      </c>
    </row>
    <row r="112">
      <c r="A112" s="21" t="n"/>
      <c r="B112" s="14" t="n"/>
      <c r="C112" s="22" t="n"/>
      <c r="D112" s="14" t="n"/>
      <c r="E112" s="23" t="n"/>
      <c r="F112" s="22" t="n"/>
      <c r="G112" s="22" t="n"/>
      <c r="H112" s="22" t="n"/>
      <c r="I112" s="22" t="n"/>
      <c r="J112" s="21" t="n"/>
      <c r="K112" s="23" t="n"/>
      <c r="L112" s="24">
        <f>IF(COUNTA(A112:K112)=0,"",IF(A112="","Falta a data do pedido",IF(AND(H112="Proposta enviada",J112=""),"Proposta sem próximo contato",IF(AND(OR(H112="Novo",H112="Em conversa",H112="Proposta enviada"),J112&lt;&gt;"",J112&lt;TODAY()),"Próximo contato atrasado",IF(AND(H112="Perdido",I112=""),"Falta o motivo da perda",IF(AND(H112="Fechado",K112=""),"Falta o valor fechado",IF(C112="","Falta como chegou","")))))))</f>
        <v/>
      </c>
      <c r="M112" s="14" t="n"/>
      <c r="N112">
        <f>IF(OR(L112="Proposta sem próximo contato",L112="Próximo contato atrasado"),MAX(N$4:N111)+1,"")</f>
        <v/>
      </c>
    </row>
    <row r="113">
      <c r="A113" s="21" t="n"/>
      <c r="B113" s="14" t="n"/>
      <c r="C113" s="22" t="n"/>
      <c r="D113" s="14" t="n"/>
      <c r="E113" s="23" t="n"/>
      <c r="F113" s="22" t="n"/>
      <c r="G113" s="22" t="n"/>
      <c r="H113" s="22" t="n"/>
      <c r="I113" s="22" t="n"/>
      <c r="J113" s="21" t="n"/>
      <c r="K113" s="23" t="n"/>
      <c r="L113" s="24">
        <f>IF(COUNTA(A113:K113)=0,"",IF(A113="","Falta a data do pedido",IF(AND(H113="Proposta enviada",J113=""),"Proposta sem próximo contato",IF(AND(OR(H113="Novo",H113="Em conversa",H113="Proposta enviada"),J113&lt;&gt;"",J113&lt;TODAY()),"Próximo contato atrasado",IF(AND(H113="Perdido",I113=""),"Falta o motivo da perda",IF(AND(H113="Fechado",K113=""),"Falta o valor fechado",IF(C113="","Falta como chegou","")))))))</f>
        <v/>
      </c>
      <c r="M113" s="14" t="n"/>
      <c r="N113">
        <f>IF(OR(L113="Proposta sem próximo contato",L113="Próximo contato atrasado"),MAX(N$4:N112)+1,"")</f>
        <v/>
      </c>
    </row>
    <row r="114">
      <c r="A114" s="21" t="n"/>
      <c r="B114" s="14" t="n"/>
      <c r="C114" s="22" t="n"/>
      <c r="D114" s="14" t="n"/>
      <c r="E114" s="23" t="n"/>
      <c r="F114" s="22" t="n"/>
      <c r="G114" s="22" t="n"/>
      <c r="H114" s="22" t="n"/>
      <c r="I114" s="22" t="n"/>
      <c r="J114" s="21" t="n"/>
      <c r="K114" s="23" t="n"/>
      <c r="L114" s="24">
        <f>IF(COUNTA(A114:K114)=0,"",IF(A114="","Falta a data do pedido",IF(AND(H114="Proposta enviada",J114=""),"Proposta sem próximo contato",IF(AND(OR(H114="Novo",H114="Em conversa",H114="Proposta enviada"),J114&lt;&gt;"",J114&lt;TODAY()),"Próximo contato atrasado",IF(AND(H114="Perdido",I114=""),"Falta o motivo da perda",IF(AND(H114="Fechado",K114=""),"Falta o valor fechado",IF(C114="","Falta como chegou","")))))))</f>
        <v/>
      </c>
      <c r="M114" s="14" t="n"/>
      <c r="N114">
        <f>IF(OR(L114="Proposta sem próximo contato",L114="Próximo contato atrasado"),MAX(N$4:N113)+1,"")</f>
        <v/>
      </c>
    </row>
    <row r="115">
      <c r="A115" s="21" t="n"/>
      <c r="B115" s="14" t="n"/>
      <c r="C115" s="22" t="n"/>
      <c r="D115" s="14" t="n"/>
      <c r="E115" s="23" t="n"/>
      <c r="F115" s="22" t="n"/>
      <c r="G115" s="22" t="n"/>
      <c r="H115" s="22" t="n"/>
      <c r="I115" s="22" t="n"/>
      <c r="J115" s="21" t="n"/>
      <c r="K115" s="23" t="n"/>
      <c r="L115" s="24">
        <f>IF(COUNTA(A115:K115)=0,"",IF(A115="","Falta a data do pedido",IF(AND(H115="Proposta enviada",J115=""),"Proposta sem próximo contato",IF(AND(OR(H115="Novo",H115="Em conversa",H115="Proposta enviada"),J115&lt;&gt;"",J115&lt;TODAY()),"Próximo contato atrasado",IF(AND(H115="Perdido",I115=""),"Falta o motivo da perda",IF(AND(H115="Fechado",K115=""),"Falta o valor fechado",IF(C115="","Falta como chegou","")))))))</f>
        <v/>
      </c>
      <c r="M115" s="14" t="n"/>
      <c r="N115">
        <f>IF(OR(L115="Proposta sem próximo contato",L115="Próximo contato atrasado"),MAX(N$4:N114)+1,"")</f>
        <v/>
      </c>
    </row>
    <row r="116">
      <c r="A116" s="21" t="n"/>
      <c r="B116" s="14" t="n"/>
      <c r="C116" s="22" t="n"/>
      <c r="D116" s="14" t="n"/>
      <c r="E116" s="23" t="n"/>
      <c r="F116" s="22" t="n"/>
      <c r="G116" s="22" t="n"/>
      <c r="H116" s="22" t="n"/>
      <c r="I116" s="22" t="n"/>
      <c r="J116" s="21" t="n"/>
      <c r="K116" s="23" t="n"/>
      <c r="L116" s="24">
        <f>IF(COUNTA(A116:K116)=0,"",IF(A116="","Falta a data do pedido",IF(AND(H116="Proposta enviada",J116=""),"Proposta sem próximo contato",IF(AND(OR(H116="Novo",H116="Em conversa",H116="Proposta enviada"),J116&lt;&gt;"",J116&lt;TODAY()),"Próximo contato atrasado",IF(AND(H116="Perdido",I116=""),"Falta o motivo da perda",IF(AND(H116="Fechado",K116=""),"Falta o valor fechado",IF(C116="","Falta como chegou","")))))))</f>
        <v/>
      </c>
      <c r="M116" s="14" t="n"/>
      <c r="N116">
        <f>IF(OR(L116="Proposta sem próximo contato",L116="Próximo contato atrasado"),MAX(N$4:N115)+1,"")</f>
        <v/>
      </c>
    </row>
    <row r="117">
      <c r="A117" s="21" t="n"/>
      <c r="B117" s="14" t="n"/>
      <c r="C117" s="22" t="n"/>
      <c r="D117" s="14" t="n"/>
      <c r="E117" s="23" t="n"/>
      <c r="F117" s="22" t="n"/>
      <c r="G117" s="22" t="n"/>
      <c r="H117" s="22" t="n"/>
      <c r="I117" s="22" t="n"/>
      <c r="J117" s="21" t="n"/>
      <c r="K117" s="23" t="n"/>
      <c r="L117" s="24">
        <f>IF(COUNTA(A117:K117)=0,"",IF(A117="","Falta a data do pedido",IF(AND(H117="Proposta enviada",J117=""),"Proposta sem próximo contato",IF(AND(OR(H117="Novo",H117="Em conversa",H117="Proposta enviada"),J117&lt;&gt;"",J117&lt;TODAY()),"Próximo contato atrasado",IF(AND(H117="Perdido",I117=""),"Falta o motivo da perda",IF(AND(H117="Fechado",K117=""),"Falta o valor fechado",IF(C117="","Falta como chegou","")))))))</f>
        <v/>
      </c>
      <c r="M117" s="14" t="n"/>
      <c r="N117">
        <f>IF(OR(L117="Proposta sem próximo contato",L117="Próximo contato atrasado"),MAX(N$4:N116)+1,"")</f>
        <v/>
      </c>
    </row>
    <row r="118">
      <c r="A118" s="21" t="n"/>
      <c r="B118" s="14" t="n"/>
      <c r="C118" s="22" t="n"/>
      <c r="D118" s="14" t="n"/>
      <c r="E118" s="23" t="n"/>
      <c r="F118" s="22" t="n"/>
      <c r="G118" s="22" t="n"/>
      <c r="H118" s="22" t="n"/>
      <c r="I118" s="22" t="n"/>
      <c r="J118" s="21" t="n"/>
      <c r="K118" s="23" t="n"/>
      <c r="L118" s="24">
        <f>IF(COUNTA(A118:K118)=0,"",IF(A118="","Falta a data do pedido",IF(AND(H118="Proposta enviada",J118=""),"Proposta sem próximo contato",IF(AND(OR(H118="Novo",H118="Em conversa",H118="Proposta enviada"),J118&lt;&gt;"",J118&lt;TODAY()),"Próximo contato atrasado",IF(AND(H118="Perdido",I118=""),"Falta o motivo da perda",IF(AND(H118="Fechado",K118=""),"Falta o valor fechado",IF(C118="","Falta como chegou","")))))))</f>
        <v/>
      </c>
      <c r="M118" s="14" t="n"/>
      <c r="N118">
        <f>IF(OR(L118="Proposta sem próximo contato",L118="Próximo contato atrasado"),MAX(N$4:N117)+1,"")</f>
        <v/>
      </c>
    </row>
    <row r="119">
      <c r="A119" s="21" t="n"/>
      <c r="B119" s="14" t="n"/>
      <c r="C119" s="22" t="n"/>
      <c r="D119" s="14" t="n"/>
      <c r="E119" s="23" t="n"/>
      <c r="F119" s="22" t="n"/>
      <c r="G119" s="22" t="n"/>
      <c r="H119" s="22" t="n"/>
      <c r="I119" s="22" t="n"/>
      <c r="J119" s="21" t="n"/>
      <c r="K119" s="23" t="n"/>
      <c r="L119" s="24">
        <f>IF(COUNTA(A119:K119)=0,"",IF(A119="","Falta a data do pedido",IF(AND(H119="Proposta enviada",J119=""),"Proposta sem próximo contato",IF(AND(OR(H119="Novo",H119="Em conversa",H119="Proposta enviada"),J119&lt;&gt;"",J119&lt;TODAY()),"Próximo contato atrasado",IF(AND(H119="Perdido",I119=""),"Falta o motivo da perda",IF(AND(H119="Fechado",K119=""),"Falta o valor fechado",IF(C119="","Falta como chegou","")))))))</f>
        <v/>
      </c>
      <c r="M119" s="14" t="n"/>
      <c r="N119">
        <f>IF(OR(L119="Proposta sem próximo contato",L119="Próximo contato atrasado"),MAX(N$4:N118)+1,"")</f>
        <v/>
      </c>
    </row>
    <row r="120">
      <c r="A120" s="21" t="n"/>
      <c r="B120" s="14" t="n"/>
      <c r="C120" s="22" t="n"/>
      <c r="D120" s="14" t="n"/>
      <c r="E120" s="23" t="n"/>
      <c r="F120" s="22" t="n"/>
      <c r="G120" s="22" t="n"/>
      <c r="H120" s="22" t="n"/>
      <c r="I120" s="22" t="n"/>
      <c r="J120" s="21" t="n"/>
      <c r="K120" s="23" t="n"/>
      <c r="L120" s="24">
        <f>IF(COUNTA(A120:K120)=0,"",IF(A120="","Falta a data do pedido",IF(AND(H120="Proposta enviada",J120=""),"Proposta sem próximo contato",IF(AND(OR(H120="Novo",H120="Em conversa",H120="Proposta enviada"),J120&lt;&gt;"",J120&lt;TODAY()),"Próximo contato atrasado",IF(AND(H120="Perdido",I120=""),"Falta o motivo da perda",IF(AND(H120="Fechado",K120=""),"Falta o valor fechado",IF(C120="","Falta como chegou","")))))))</f>
        <v/>
      </c>
      <c r="M120" s="14" t="n"/>
      <c r="N120">
        <f>IF(OR(L120="Proposta sem próximo contato",L120="Próximo contato atrasado"),MAX(N$4:N119)+1,"")</f>
        <v/>
      </c>
    </row>
    <row r="121">
      <c r="A121" s="21" t="n"/>
      <c r="B121" s="14" t="n"/>
      <c r="C121" s="22" t="n"/>
      <c r="D121" s="14" t="n"/>
      <c r="E121" s="23" t="n"/>
      <c r="F121" s="22" t="n"/>
      <c r="G121" s="22" t="n"/>
      <c r="H121" s="22" t="n"/>
      <c r="I121" s="22" t="n"/>
      <c r="J121" s="21" t="n"/>
      <c r="K121" s="23" t="n"/>
      <c r="L121" s="24">
        <f>IF(COUNTA(A121:K121)=0,"",IF(A121="","Falta a data do pedido",IF(AND(H121="Proposta enviada",J121=""),"Proposta sem próximo contato",IF(AND(OR(H121="Novo",H121="Em conversa",H121="Proposta enviada"),J121&lt;&gt;"",J121&lt;TODAY()),"Próximo contato atrasado",IF(AND(H121="Perdido",I121=""),"Falta o motivo da perda",IF(AND(H121="Fechado",K121=""),"Falta o valor fechado",IF(C121="","Falta como chegou","")))))))</f>
        <v/>
      </c>
      <c r="M121" s="14" t="n"/>
      <c r="N121">
        <f>IF(OR(L121="Proposta sem próximo contato",L121="Próximo contato atrasado"),MAX(N$4:N120)+1,"")</f>
        <v/>
      </c>
    </row>
    <row r="122">
      <c r="A122" s="21" t="n"/>
      <c r="B122" s="14" t="n"/>
      <c r="C122" s="22" t="n"/>
      <c r="D122" s="14" t="n"/>
      <c r="E122" s="23" t="n"/>
      <c r="F122" s="22" t="n"/>
      <c r="G122" s="22" t="n"/>
      <c r="H122" s="22" t="n"/>
      <c r="I122" s="22" t="n"/>
      <c r="J122" s="21" t="n"/>
      <c r="K122" s="23" t="n"/>
      <c r="L122" s="24">
        <f>IF(COUNTA(A122:K122)=0,"",IF(A122="","Falta a data do pedido",IF(AND(H122="Proposta enviada",J122=""),"Proposta sem próximo contato",IF(AND(OR(H122="Novo",H122="Em conversa",H122="Proposta enviada"),J122&lt;&gt;"",J122&lt;TODAY()),"Próximo contato atrasado",IF(AND(H122="Perdido",I122=""),"Falta o motivo da perda",IF(AND(H122="Fechado",K122=""),"Falta o valor fechado",IF(C122="","Falta como chegou","")))))))</f>
        <v/>
      </c>
      <c r="M122" s="14" t="n"/>
      <c r="N122">
        <f>IF(OR(L122="Proposta sem próximo contato",L122="Próximo contato atrasado"),MAX(N$4:N121)+1,"")</f>
        <v/>
      </c>
    </row>
    <row r="123">
      <c r="A123" s="21" t="n"/>
      <c r="B123" s="14" t="n"/>
      <c r="C123" s="22" t="n"/>
      <c r="D123" s="14" t="n"/>
      <c r="E123" s="23" t="n"/>
      <c r="F123" s="22" t="n"/>
      <c r="G123" s="22" t="n"/>
      <c r="H123" s="22" t="n"/>
      <c r="I123" s="22" t="n"/>
      <c r="J123" s="21" t="n"/>
      <c r="K123" s="23" t="n"/>
      <c r="L123" s="24">
        <f>IF(COUNTA(A123:K123)=0,"",IF(A123="","Falta a data do pedido",IF(AND(H123="Proposta enviada",J123=""),"Proposta sem próximo contato",IF(AND(OR(H123="Novo",H123="Em conversa",H123="Proposta enviada"),J123&lt;&gt;"",J123&lt;TODAY()),"Próximo contato atrasado",IF(AND(H123="Perdido",I123=""),"Falta o motivo da perda",IF(AND(H123="Fechado",K123=""),"Falta o valor fechado",IF(C123="","Falta como chegou","")))))))</f>
        <v/>
      </c>
      <c r="M123" s="14" t="n"/>
      <c r="N123">
        <f>IF(OR(L123="Proposta sem próximo contato",L123="Próximo contato atrasado"),MAX(N$4:N122)+1,"")</f>
        <v/>
      </c>
    </row>
    <row r="124">
      <c r="A124" s="21" t="n"/>
      <c r="B124" s="14" t="n"/>
      <c r="C124" s="22" t="n"/>
      <c r="D124" s="14" t="n"/>
      <c r="E124" s="23" t="n"/>
      <c r="F124" s="22" t="n"/>
      <c r="G124" s="22" t="n"/>
      <c r="H124" s="22" t="n"/>
      <c r="I124" s="22" t="n"/>
      <c r="J124" s="21" t="n"/>
      <c r="K124" s="23" t="n"/>
      <c r="L124" s="24">
        <f>IF(COUNTA(A124:K124)=0,"",IF(A124="","Falta a data do pedido",IF(AND(H124="Proposta enviada",J124=""),"Proposta sem próximo contato",IF(AND(OR(H124="Novo",H124="Em conversa",H124="Proposta enviada"),J124&lt;&gt;"",J124&lt;TODAY()),"Próximo contato atrasado",IF(AND(H124="Perdido",I124=""),"Falta o motivo da perda",IF(AND(H124="Fechado",K124=""),"Falta o valor fechado",IF(C124="","Falta como chegou","")))))))</f>
        <v/>
      </c>
      <c r="M124" s="14" t="n"/>
      <c r="N124">
        <f>IF(OR(L124="Proposta sem próximo contato",L124="Próximo contato atrasado"),MAX(N$4:N123)+1,"")</f>
        <v/>
      </c>
    </row>
    <row r="125">
      <c r="A125" s="21" t="n"/>
      <c r="B125" s="14" t="n"/>
      <c r="C125" s="22" t="n"/>
      <c r="D125" s="14" t="n"/>
      <c r="E125" s="23" t="n"/>
      <c r="F125" s="22" t="n"/>
      <c r="G125" s="22" t="n"/>
      <c r="H125" s="22" t="n"/>
      <c r="I125" s="22" t="n"/>
      <c r="J125" s="21" t="n"/>
      <c r="K125" s="23" t="n"/>
      <c r="L125" s="24">
        <f>IF(COUNTA(A125:K125)=0,"",IF(A125="","Falta a data do pedido",IF(AND(H125="Proposta enviada",J125=""),"Proposta sem próximo contato",IF(AND(OR(H125="Novo",H125="Em conversa",H125="Proposta enviada"),J125&lt;&gt;"",J125&lt;TODAY()),"Próximo contato atrasado",IF(AND(H125="Perdido",I125=""),"Falta o motivo da perda",IF(AND(H125="Fechado",K125=""),"Falta o valor fechado",IF(C125="","Falta como chegou","")))))))</f>
        <v/>
      </c>
      <c r="M125" s="14" t="n"/>
      <c r="N125">
        <f>IF(OR(L125="Proposta sem próximo contato",L125="Próximo contato atrasado"),MAX(N$4:N124)+1,"")</f>
        <v/>
      </c>
    </row>
    <row r="126">
      <c r="A126" s="21" t="n"/>
      <c r="B126" s="14" t="n"/>
      <c r="C126" s="22" t="n"/>
      <c r="D126" s="14" t="n"/>
      <c r="E126" s="23" t="n"/>
      <c r="F126" s="22" t="n"/>
      <c r="G126" s="22" t="n"/>
      <c r="H126" s="22" t="n"/>
      <c r="I126" s="22" t="n"/>
      <c r="J126" s="21" t="n"/>
      <c r="K126" s="23" t="n"/>
      <c r="L126" s="24">
        <f>IF(COUNTA(A126:K126)=0,"",IF(A126="","Falta a data do pedido",IF(AND(H126="Proposta enviada",J126=""),"Proposta sem próximo contato",IF(AND(OR(H126="Novo",H126="Em conversa",H126="Proposta enviada"),J126&lt;&gt;"",J126&lt;TODAY()),"Próximo contato atrasado",IF(AND(H126="Perdido",I126=""),"Falta o motivo da perda",IF(AND(H126="Fechado",K126=""),"Falta o valor fechado",IF(C126="","Falta como chegou","")))))))</f>
        <v/>
      </c>
      <c r="M126" s="14" t="n"/>
      <c r="N126">
        <f>IF(OR(L126="Proposta sem próximo contato",L126="Próximo contato atrasado"),MAX(N$4:N125)+1,"")</f>
        <v/>
      </c>
    </row>
    <row r="127">
      <c r="A127" s="21" t="n"/>
      <c r="B127" s="14" t="n"/>
      <c r="C127" s="22" t="n"/>
      <c r="D127" s="14" t="n"/>
      <c r="E127" s="23" t="n"/>
      <c r="F127" s="22" t="n"/>
      <c r="G127" s="22" t="n"/>
      <c r="H127" s="22" t="n"/>
      <c r="I127" s="22" t="n"/>
      <c r="J127" s="21" t="n"/>
      <c r="K127" s="23" t="n"/>
      <c r="L127" s="24">
        <f>IF(COUNTA(A127:K127)=0,"",IF(A127="","Falta a data do pedido",IF(AND(H127="Proposta enviada",J127=""),"Proposta sem próximo contato",IF(AND(OR(H127="Novo",H127="Em conversa",H127="Proposta enviada"),J127&lt;&gt;"",J127&lt;TODAY()),"Próximo contato atrasado",IF(AND(H127="Perdido",I127=""),"Falta o motivo da perda",IF(AND(H127="Fechado",K127=""),"Falta o valor fechado",IF(C127="","Falta como chegou","")))))))</f>
        <v/>
      </c>
      <c r="M127" s="14" t="n"/>
      <c r="N127">
        <f>IF(OR(L127="Proposta sem próximo contato",L127="Próximo contato atrasado"),MAX(N$4:N126)+1,"")</f>
        <v/>
      </c>
    </row>
    <row r="128">
      <c r="A128" s="21" t="n"/>
      <c r="B128" s="14" t="n"/>
      <c r="C128" s="22" t="n"/>
      <c r="D128" s="14" t="n"/>
      <c r="E128" s="23" t="n"/>
      <c r="F128" s="22" t="n"/>
      <c r="G128" s="22" t="n"/>
      <c r="H128" s="22" t="n"/>
      <c r="I128" s="22" t="n"/>
      <c r="J128" s="21" t="n"/>
      <c r="K128" s="23" t="n"/>
      <c r="L128" s="24">
        <f>IF(COUNTA(A128:K128)=0,"",IF(A128="","Falta a data do pedido",IF(AND(H128="Proposta enviada",J128=""),"Proposta sem próximo contato",IF(AND(OR(H128="Novo",H128="Em conversa",H128="Proposta enviada"),J128&lt;&gt;"",J128&lt;TODAY()),"Próximo contato atrasado",IF(AND(H128="Perdido",I128=""),"Falta o motivo da perda",IF(AND(H128="Fechado",K128=""),"Falta o valor fechado",IF(C128="","Falta como chegou","")))))))</f>
        <v/>
      </c>
      <c r="M128" s="14" t="n"/>
      <c r="N128">
        <f>IF(OR(L128="Proposta sem próximo contato",L128="Próximo contato atrasado"),MAX(N$4:N127)+1,"")</f>
        <v/>
      </c>
    </row>
    <row r="129">
      <c r="A129" s="21" t="n"/>
      <c r="B129" s="14" t="n"/>
      <c r="C129" s="22" t="n"/>
      <c r="D129" s="14" t="n"/>
      <c r="E129" s="23" t="n"/>
      <c r="F129" s="22" t="n"/>
      <c r="G129" s="22" t="n"/>
      <c r="H129" s="22" t="n"/>
      <c r="I129" s="22" t="n"/>
      <c r="J129" s="21" t="n"/>
      <c r="K129" s="23" t="n"/>
      <c r="L129" s="24">
        <f>IF(COUNTA(A129:K129)=0,"",IF(A129="","Falta a data do pedido",IF(AND(H129="Proposta enviada",J129=""),"Proposta sem próximo contato",IF(AND(OR(H129="Novo",H129="Em conversa",H129="Proposta enviada"),J129&lt;&gt;"",J129&lt;TODAY()),"Próximo contato atrasado",IF(AND(H129="Perdido",I129=""),"Falta o motivo da perda",IF(AND(H129="Fechado",K129=""),"Falta o valor fechado",IF(C129="","Falta como chegou","")))))))</f>
        <v/>
      </c>
      <c r="M129" s="14" t="n"/>
      <c r="N129">
        <f>IF(OR(L129="Proposta sem próximo contato",L129="Próximo contato atrasado"),MAX(N$4:N128)+1,"")</f>
        <v/>
      </c>
    </row>
    <row r="130">
      <c r="A130" s="21" t="n"/>
      <c r="B130" s="14" t="n"/>
      <c r="C130" s="22" t="n"/>
      <c r="D130" s="14" t="n"/>
      <c r="E130" s="23" t="n"/>
      <c r="F130" s="22" t="n"/>
      <c r="G130" s="22" t="n"/>
      <c r="H130" s="22" t="n"/>
      <c r="I130" s="22" t="n"/>
      <c r="J130" s="21" t="n"/>
      <c r="K130" s="23" t="n"/>
      <c r="L130" s="24">
        <f>IF(COUNTA(A130:K130)=0,"",IF(A130="","Falta a data do pedido",IF(AND(H130="Proposta enviada",J130=""),"Proposta sem próximo contato",IF(AND(OR(H130="Novo",H130="Em conversa",H130="Proposta enviada"),J130&lt;&gt;"",J130&lt;TODAY()),"Próximo contato atrasado",IF(AND(H130="Perdido",I130=""),"Falta o motivo da perda",IF(AND(H130="Fechado",K130=""),"Falta o valor fechado",IF(C130="","Falta como chegou","")))))))</f>
        <v/>
      </c>
      <c r="M130" s="14" t="n"/>
      <c r="N130">
        <f>IF(OR(L130="Proposta sem próximo contato",L130="Próximo contato atrasado"),MAX(N$4:N129)+1,"")</f>
        <v/>
      </c>
    </row>
    <row r="131">
      <c r="A131" s="21" t="n"/>
      <c r="B131" s="14" t="n"/>
      <c r="C131" s="22" t="n"/>
      <c r="D131" s="14" t="n"/>
      <c r="E131" s="23" t="n"/>
      <c r="F131" s="22" t="n"/>
      <c r="G131" s="22" t="n"/>
      <c r="H131" s="22" t="n"/>
      <c r="I131" s="22" t="n"/>
      <c r="J131" s="21" t="n"/>
      <c r="K131" s="23" t="n"/>
      <c r="L131" s="24">
        <f>IF(COUNTA(A131:K131)=0,"",IF(A131="","Falta a data do pedido",IF(AND(H131="Proposta enviada",J131=""),"Proposta sem próximo contato",IF(AND(OR(H131="Novo",H131="Em conversa",H131="Proposta enviada"),J131&lt;&gt;"",J131&lt;TODAY()),"Próximo contato atrasado",IF(AND(H131="Perdido",I131=""),"Falta o motivo da perda",IF(AND(H131="Fechado",K131=""),"Falta o valor fechado",IF(C131="","Falta como chegou","")))))))</f>
        <v/>
      </c>
      <c r="M131" s="14" t="n"/>
      <c r="N131">
        <f>IF(OR(L131="Proposta sem próximo contato",L131="Próximo contato atrasado"),MAX(N$4:N130)+1,"")</f>
        <v/>
      </c>
    </row>
    <row r="132">
      <c r="A132" s="21" t="n"/>
      <c r="B132" s="14" t="n"/>
      <c r="C132" s="22" t="n"/>
      <c r="D132" s="14" t="n"/>
      <c r="E132" s="23" t="n"/>
      <c r="F132" s="22" t="n"/>
      <c r="G132" s="22" t="n"/>
      <c r="H132" s="22" t="n"/>
      <c r="I132" s="22" t="n"/>
      <c r="J132" s="21" t="n"/>
      <c r="K132" s="23" t="n"/>
      <c r="L132" s="24">
        <f>IF(COUNTA(A132:K132)=0,"",IF(A132="","Falta a data do pedido",IF(AND(H132="Proposta enviada",J132=""),"Proposta sem próximo contato",IF(AND(OR(H132="Novo",H132="Em conversa",H132="Proposta enviada"),J132&lt;&gt;"",J132&lt;TODAY()),"Próximo contato atrasado",IF(AND(H132="Perdido",I132=""),"Falta o motivo da perda",IF(AND(H132="Fechado",K132=""),"Falta o valor fechado",IF(C132="","Falta como chegou","")))))))</f>
        <v/>
      </c>
      <c r="M132" s="14" t="n"/>
      <c r="N132">
        <f>IF(OR(L132="Proposta sem próximo contato",L132="Próximo contato atrasado"),MAX(N$4:N131)+1,"")</f>
        <v/>
      </c>
    </row>
    <row r="133">
      <c r="A133" s="21" t="n"/>
      <c r="B133" s="14" t="n"/>
      <c r="C133" s="22" t="n"/>
      <c r="D133" s="14" t="n"/>
      <c r="E133" s="23" t="n"/>
      <c r="F133" s="22" t="n"/>
      <c r="G133" s="22" t="n"/>
      <c r="H133" s="22" t="n"/>
      <c r="I133" s="22" t="n"/>
      <c r="J133" s="21" t="n"/>
      <c r="K133" s="23" t="n"/>
      <c r="L133" s="24">
        <f>IF(COUNTA(A133:K133)=0,"",IF(A133="","Falta a data do pedido",IF(AND(H133="Proposta enviada",J133=""),"Proposta sem próximo contato",IF(AND(OR(H133="Novo",H133="Em conversa",H133="Proposta enviada"),J133&lt;&gt;"",J133&lt;TODAY()),"Próximo contato atrasado",IF(AND(H133="Perdido",I133=""),"Falta o motivo da perda",IF(AND(H133="Fechado",K133=""),"Falta o valor fechado",IF(C133="","Falta como chegou","")))))))</f>
        <v/>
      </c>
      <c r="M133" s="14" t="n"/>
      <c r="N133">
        <f>IF(OR(L133="Proposta sem próximo contato",L133="Próximo contato atrasado"),MAX(N$4:N132)+1,"")</f>
        <v/>
      </c>
    </row>
    <row r="134">
      <c r="A134" s="21" t="n"/>
      <c r="B134" s="14" t="n"/>
      <c r="C134" s="22" t="n"/>
      <c r="D134" s="14" t="n"/>
      <c r="E134" s="23" t="n"/>
      <c r="F134" s="22" t="n"/>
      <c r="G134" s="22" t="n"/>
      <c r="H134" s="22" t="n"/>
      <c r="I134" s="22" t="n"/>
      <c r="J134" s="21" t="n"/>
      <c r="K134" s="23" t="n"/>
      <c r="L134" s="24">
        <f>IF(COUNTA(A134:K134)=0,"",IF(A134="","Falta a data do pedido",IF(AND(H134="Proposta enviada",J134=""),"Proposta sem próximo contato",IF(AND(OR(H134="Novo",H134="Em conversa",H134="Proposta enviada"),J134&lt;&gt;"",J134&lt;TODAY()),"Próximo contato atrasado",IF(AND(H134="Perdido",I134=""),"Falta o motivo da perda",IF(AND(H134="Fechado",K134=""),"Falta o valor fechado",IF(C134="","Falta como chegou","")))))))</f>
        <v/>
      </c>
      <c r="M134" s="14" t="n"/>
      <c r="N134">
        <f>IF(OR(L134="Proposta sem próximo contato",L134="Próximo contato atrasado"),MAX(N$4:N133)+1,"")</f>
        <v/>
      </c>
    </row>
    <row r="135">
      <c r="A135" s="21" t="n"/>
      <c r="B135" s="14" t="n"/>
      <c r="C135" s="22" t="n"/>
      <c r="D135" s="14" t="n"/>
      <c r="E135" s="23" t="n"/>
      <c r="F135" s="22" t="n"/>
      <c r="G135" s="22" t="n"/>
      <c r="H135" s="22" t="n"/>
      <c r="I135" s="22" t="n"/>
      <c r="J135" s="21" t="n"/>
      <c r="K135" s="23" t="n"/>
      <c r="L135" s="24">
        <f>IF(COUNTA(A135:K135)=0,"",IF(A135="","Falta a data do pedido",IF(AND(H135="Proposta enviada",J135=""),"Proposta sem próximo contato",IF(AND(OR(H135="Novo",H135="Em conversa",H135="Proposta enviada"),J135&lt;&gt;"",J135&lt;TODAY()),"Próximo contato atrasado",IF(AND(H135="Perdido",I135=""),"Falta o motivo da perda",IF(AND(H135="Fechado",K135=""),"Falta o valor fechado",IF(C135="","Falta como chegou","")))))))</f>
        <v/>
      </c>
      <c r="M135" s="14" t="n"/>
      <c r="N135">
        <f>IF(OR(L135="Proposta sem próximo contato",L135="Próximo contato atrasado"),MAX(N$4:N134)+1,"")</f>
        <v/>
      </c>
    </row>
    <row r="136">
      <c r="A136" s="21" t="n"/>
      <c r="B136" s="14" t="n"/>
      <c r="C136" s="22" t="n"/>
      <c r="D136" s="14" t="n"/>
      <c r="E136" s="23" t="n"/>
      <c r="F136" s="22" t="n"/>
      <c r="G136" s="22" t="n"/>
      <c r="H136" s="22" t="n"/>
      <c r="I136" s="22" t="n"/>
      <c r="J136" s="21" t="n"/>
      <c r="K136" s="23" t="n"/>
      <c r="L136" s="24">
        <f>IF(COUNTA(A136:K136)=0,"",IF(A136="","Falta a data do pedido",IF(AND(H136="Proposta enviada",J136=""),"Proposta sem próximo contato",IF(AND(OR(H136="Novo",H136="Em conversa",H136="Proposta enviada"),J136&lt;&gt;"",J136&lt;TODAY()),"Próximo contato atrasado",IF(AND(H136="Perdido",I136=""),"Falta o motivo da perda",IF(AND(H136="Fechado",K136=""),"Falta o valor fechado",IF(C136="","Falta como chegou","")))))))</f>
        <v/>
      </c>
      <c r="M136" s="14" t="n"/>
      <c r="N136">
        <f>IF(OR(L136="Proposta sem próximo contato",L136="Próximo contato atrasado"),MAX(N$4:N135)+1,"")</f>
        <v/>
      </c>
    </row>
    <row r="137">
      <c r="A137" s="21" t="n"/>
      <c r="B137" s="14" t="n"/>
      <c r="C137" s="22" t="n"/>
      <c r="D137" s="14" t="n"/>
      <c r="E137" s="23" t="n"/>
      <c r="F137" s="22" t="n"/>
      <c r="G137" s="22" t="n"/>
      <c r="H137" s="22" t="n"/>
      <c r="I137" s="22" t="n"/>
      <c r="J137" s="21" t="n"/>
      <c r="K137" s="23" t="n"/>
      <c r="L137" s="24">
        <f>IF(COUNTA(A137:K137)=0,"",IF(A137="","Falta a data do pedido",IF(AND(H137="Proposta enviada",J137=""),"Proposta sem próximo contato",IF(AND(OR(H137="Novo",H137="Em conversa",H137="Proposta enviada"),J137&lt;&gt;"",J137&lt;TODAY()),"Próximo contato atrasado",IF(AND(H137="Perdido",I137=""),"Falta o motivo da perda",IF(AND(H137="Fechado",K137=""),"Falta o valor fechado",IF(C137="","Falta como chegou","")))))))</f>
        <v/>
      </c>
      <c r="M137" s="14" t="n"/>
      <c r="N137">
        <f>IF(OR(L137="Proposta sem próximo contato",L137="Próximo contato atrasado"),MAX(N$4:N136)+1,"")</f>
        <v/>
      </c>
    </row>
    <row r="138">
      <c r="A138" s="21" t="n"/>
      <c r="B138" s="14" t="n"/>
      <c r="C138" s="22" t="n"/>
      <c r="D138" s="14" t="n"/>
      <c r="E138" s="23" t="n"/>
      <c r="F138" s="22" t="n"/>
      <c r="G138" s="22" t="n"/>
      <c r="H138" s="22" t="n"/>
      <c r="I138" s="22" t="n"/>
      <c r="J138" s="21" t="n"/>
      <c r="K138" s="23" t="n"/>
      <c r="L138" s="24">
        <f>IF(COUNTA(A138:K138)=0,"",IF(A138="","Falta a data do pedido",IF(AND(H138="Proposta enviada",J138=""),"Proposta sem próximo contato",IF(AND(OR(H138="Novo",H138="Em conversa",H138="Proposta enviada"),J138&lt;&gt;"",J138&lt;TODAY()),"Próximo contato atrasado",IF(AND(H138="Perdido",I138=""),"Falta o motivo da perda",IF(AND(H138="Fechado",K138=""),"Falta o valor fechado",IF(C138="","Falta como chegou","")))))))</f>
        <v/>
      </c>
      <c r="M138" s="14" t="n"/>
      <c r="N138">
        <f>IF(OR(L138="Proposta sem próximo contato",L138="Próximo contato atrasado"),MAX(N$4:N137)+1,"")</f>
        <v/>
      </c>
    </row>
    <row r="139">
      <c r="A139" s="21" t="n"/>
      <c r="B139" s="14" t="n"/>
      <c r="C139" s="22" t="n"/>
      <c r="D139" s="14" t="n"/>
      <c r="E139" s="23" t="n"/>
      <c r="F139" s="22" t="n"/>
      <c r="G139" s="22" t="n"/>
      <c r="H139" s="22" t="n"/>
      <c r="I139" s="22" t="n"/>
      <c r="J139" s="21" t="n"/>
      <c r="K139" s="23" t="n"/>
      <c r="L139" s="24">
        <f>IF(COUNTA(A139:K139)=0,"",IF(A139="","Falta a data do pedido",IF(AND(H139="Proposta enviada",J139=""),"Proposta sem próximo contato",IF(AND(OR(H139="Novo",H139="Em conversa",H139="Proposta enviada"),J139&lt;&gt;"",J139&lt;TODAY()),"Próximo contato atrasado",IF(AND(H139="Perdido",I139=""),"Falta o motivo da perda",IF(AND(H139="Fechado",K139=""),"Falta o valor fechado",IF(C139="","Falta como chegou","")))))))</f>
        <v/>
      </c>
      <c r="M139" s="14" t="n"/>
      <c r="N139">
        <f>IF(OR(L139="Proposta sem próximo contato",L139="Próximo contato atrasado"),MAX(N$4:N138)+1,"")</f>
        <v/>
      </c>
    </row>
    <row r="140">
      <c r="A140" s="21" t="n"/>
      <c r="B140" s="14" t="n"/>
      <c r="C140" s="22" t="n"/>
      <c r="D140" s="14" t="n"/>
      <c r="E140" s="23" t="n"/>
      <c r="F140" s="22" t="n"/>
      <c r="G140" s="22" t="n"/>
      <c r="H140" s="22" t="n"/>
      <c r="I140" s="22" t="n"/>
      <c r="J140" s="21" t="n"/>
      <c r="K140" s="23" t="n"/>
      <c r="L140" s="24">
        <f>IF(COUNTA(A140:K140)=0,"",IF(A140="","Falta a data do pedido",IF(AND(H140="Proposta enviada",J140=""),"Proposta sem próximo contato",IF(AND(OR(H140="Novo",H140="Em conversa",H140="Proposta enviada"),J140&lt;&gt;"",J140&lt;TODAY()),"Próximo contato atrasado",IF(AND(H140="Perdido",I140=""),"Falta o motivo da perda",IF(AND(H140="Fechado",K140=""),"Falta o valor fechado",IF(C140="","Falta como chegou","")))))))</f>
        <v/>
      </c>
      <c r="M140" s="14" t="n"/>
      <c r="N140">
        <f>IF(OR(L140="Proposta sem próximo contato",L140="Próximo contato atrasado"),MAX(N$4:N139)+1,"")</f>
        <v/>
      </c>
    </row>
    <row r="141">
      <c r="A141" s="21" t="n"/>
      <c r="B141" s="14" t="n"/>
      <c r="C141" s="22" t="n"/>
      <c r="D141" s="14" t="n"/>
      <c r="E141" s="23" t="n"/>
      <c r="F141" s="22" t="n"/>
      <c r="G141" s="22" t="n"/>
      <c r="H141" s="22" t="n"/>
      <c r="I141" s="22" t="n"/>
      <c r="J141" s="21" t="n"/>
      <c r="K141" s="23" t="n"/>
      <c r="L141" s="24">
        <f>IF(COUNTA(A141:K141)=0,"",IF(A141="","Falta a data do pedido",IF(AND(H141="Proposta enviada",J141=""),"Proposta sem próximo contato",IF(AND(OR(H141="Novo",H141="Em conversa",H141="Proposta enviada"),J141&lt;&gt;"",J141&lt;TODAY()),"Próximo contato atrasado",IF(AND(H141="Perdido",I141=""),"Falta o motivo da perda",IF(AND(H141="Fechado",K141=""),"Falta o valor fechado",IF(C141="","Falta como chegou","")))))))</f>
        <v/>
      </c>
      <c r="M141" s="14" t="n"/>
      <c r="N141">
        <f>IF(OR(L141="Proposta sem próximo contato",L141="Próximo contato atrasado"),MAX(N$4:N140)+1,"")</f>
        <v/>
      </c>
    </row>
    <row r="142">
      <c r="A142" s="21" t="n"/>
      <c r="B142" s="14" t="n"/>
      <c r="C142" s="22" t="n"/>
      <c r="D142" s="14" t="n"/>
      <c r="E142" s="23" t="n"/>
      <c r="F142" s="22" t="n"/>
      <c r="G142" s="22" t="n"/>
      <c r="H142" s="22" t="n"/>
      <c r="I142" s="22" t="n"/>
      <c r="J142" s="21" t="n"/>
      <c r="K142" s="23" t="n"/>
      <c r="L142" s="24">
        <f>IF(COUNTA(A142:K142)=0,"",IF(A142="","Falta a data do pedido",IF(AND(H142="Proposta enviada",J142=""),"Proposta sem próximo contato",IF(AND(OR(H142="Novo",H142="Em conversa",H142="Proposta enviada"),J142&lt;&gt;"",J142&lt;TODAY()),"Próximo contato atrasado",IF(AND(H142="Perdido",I142=""),"Falta o motivo da perda",IF(AND(H142="Fechado",K142=""),"Falta o valor fechado",IF(C142="","Falta como chegou","")))))))</f>
        <v/>
      </c>
      <c r="M142" s="14" t="n"/>
      <c r="N142">
        <f>IF(OR(L142="Proposta sem próximo contato",L142="Próximo contato atrasado"),MAX(N$4:N141)+1,"")</f>
        <v/>
      </c>
    </row>
    <row r="143">
      <c r="A143" s="21" t="n"/>
      <c r="B143" s="14" t="n"/>
      <c r="C143" s="22" t="n"/>
      <c r="D143" s="14" t="n"/>
      <c r="E143" s="23" t="n"/>
      <c r="F143" s="22" t="n"/>
      <c r="G143" s="22" t="n"/>
      <c r="H143" s="22" t="n"/>
      <c r="I143" s="22" t="n"/>
      <c r="J143" s="21" t="n"/>
      <c r="K143" s="23" t="n"/>
      <c r="L143" s="24">
        <f>IF(COUNTA(A143:K143)=0,"",IF(A143="","Falta a data do pedido",IF(AND(H143="Proposta enviada",J143=""),"Proposta sem próximo contato",IF(AND(OR(H143="Novo",H143="Em conversa",H143="Proposta enviada"),J143&lt;&gt;"",J143&lt;TODAY()),"Próximo contato atrasado",IF(AND(H143="Perdido",I143=""),"Falta o motivo da perda",IF(AND(H143="Fechado",K143=""),"Falta o valor fechado",IF(C143="","Falta como chegou","")))))))</f>
        <v/>
      </c>
      <c r="M143" s="14" t="n"/>
      <c r="N143">
        <f>IF(OR(L143="Proposta sem próximo contato",L143="Próximo contato atrasado"),MAX(N$4:N142)+1,"")</f>
        <v/>
      </c>
    </row>
    <row r="144">
      <c r="A144" s="21" t="n"/>
      <c r="B144" s="14" t="n"/>
      <c r="C144" s="22" t="n"/>
      <c r="D144" s="14" t="n"/>
      <c r="E144" s="23" t="n"/>
      <c r="F144" s="22" t="n"/>
      <c r="G144" s="22" t="n"/>
      <c r="H144" s="22" t="n"/>
      <c r="I144" s="22" t="n"/>
      <c r="J144" s="21" t="n"/>
      <c r="K144" s="23" t="n"/>
      <c r="L144" s="24">
        <f>IF(COUNTA(A144:K144)=0,"",IF(A144="","Falta a data do pedido",IF(AND(H144="Proposta enviada",J144=""),"Proposta sem próximo contato",IF(AND(OR(H144="Novo",H144="Em conversa",H144="Proposta enviada"),J144&lt;&gt;"",J144&lt;TODAY()),"Próximo contato atrasado",IF(AND(H144="Perdido",I144=""),"Falta o motivo da perda",IF(AND(H144="Fechado",K144=""),"Falta o valor fechado",IF(C144="","Falta como chegou","")))))))</f>
        <v/>
      </c>
      <c r="M144" s="14" t="n"/>
      <c r="N144">
        <f>IF(OR(L144="Proposta sem próximo contato",L144="Próximo contato atrasado"),MAX(N$4:N143)+1,"")</f>
        <v/>
      </c>
    </row>
    <row r="145">
      <c r="A145" s="21" t="n"/>
      <c r="B145" s="14" t="n"/>
      <c r="C145" s="22" t="n"/>
      <c r="D145" s="14" t="n"/>
      <c r="E145" s="23" t="n"/>
      <c r="F145" s="22" t="n"/>
      <c r="G145" s="22" t="n"/>
      <c r="H145" s="22" t="n"/>
      <c r="I145" s="22" t="n"/>
      <c r="J145" s="21" t="n"/>
      <c r="K145" s="23" t="n"/>
      <c r="L145" s="24">
        <f>IF(COUNTA(A145:K145)=0,"",IF(A145="","Falta a data do pedido",IF(AND(H145="Proposta enviada",J145=""),"Proposta sem próximo contato",IF(AND(OR(H145="Novo",H145="Em conversa",H145="Proposta enviada"),J145&lt;&gt;"",J145&lt;TODAY()),"Próximo contato atrasado",IF(AND(H145="Perdido",I145=""),"Falta o motivo da perda",IF(AND(H145="Fechado",K145=""),"Falta o valor fechado",IF(C145="","Falta como chegou","")))))))</f>
        <v/>
      </c>
      <c r="M145" s="14" t="n"/>
      <c r="N145">
        <f>IF(OR(L145="Proposta sem próximo contato",L145="Próximo contato atrasado"),MAX(N$4:N144)+1,"")</f>
        <v/>
      </c>
    </row>
    <row r="146">
      <c r="A146" s="21" t="n"/>
      <c r="B146" s="14" t="n"/>
      <c r="C146" s="22" t="n"/>
      <c r="D146" s="14" t="n"/>
      <c r="E146" s="23" t="n"/>
      <c r="F146" s="22" t="n"/>
      <c r="G146" s="22" t="n"/>
      <c r="H146" s="22" t="n"/>
      <c r="I146" s="22" t="n"/>
      <c r="J146" s="21" t="n"/>
      <c r="K146" s="23" t="n"/>
      <c r="L146" s="24">
        <f>IF(COUNTA(A146:K146)=0,"",IF(A146="","Falta a data do pedido",IF(AND(H146="Proposta enviada",J146=""),"Proposta sem próximo contato",IF(AND(OR(H146="Novo",H146="Em conversa",H146="Proposta enviada"),J146&lt;&gt;"",J146&lt;TODAY()),"Próximo contato atrasado",IF(AND(H146="Perdido",I146=""),"Falta o motivo da perda",IF(AND(H146="Fechado",K146=""),"Falta o valor fechado",IF(C146="","Falta como chegou","")))))))</f>
        <v/>
      </c>
      <c r="M146" s="14" t="n"/>
      <c r="N146">
        <f>IF(OR(L146="Proposta sem próximo contato",L146="Próximo contato atrasado"),MAX(N$4:N145)+1,"")</f>
        <v/>
      </c>
    </row>
    <row r="147">
      <c r="A147" s="21" t="n"/>
      <c r="B147" s="14" t="n"/>
      <c r="C147" s="22" t="n"/>
      <c r="D147" s="14" t="n"/>
      <c r="E147" s="23" t="n"/>
      <c r="F147" s="22" t="n"/>
      <c r="G147" s="22" t="n"/>
      <c r="H147" s="22" t="n"/>
      <c r="I147" s="22" t="n"/>
      <c r="J147" s="21" t="n"/>
      <c r="K147" s="23" t="n"/>
      <c r="L147" s="24">
        <f>IF(COUNTA(A147:K147)=0,"",IF(A147="","Falta a data do pedido",IF(AND(H147="Proposta enviada",J147=""),"Proposta sem próximo contato",IF(AND(OR(H147="Novo",H147="Em conversa",H147="Proposta enviada"),J147&lt;&gt;"",J147&lt;TODAY()),"Próximo contato atrasado",IF(AND(H147="Perdido",I147=""),"Falta o motivo da perda",IF(AND(H147="Fechado",K147=""),"Falta o valor fechado",IF(C147="","Falta como chegou","")))))))</f>
        <v/>
      </c>
      <c r="M147" s="14" t="n"/>
      <c r="N147">
        <f>IF(OR(L147="Proposta sem próximo contato",L147="Próximo contato atrasado"),MAX(N$4:N146)+1,"")</f>
        <v/>
      </c>
    </row>
    <row r="148">
      <c r="A148" s="21" t="n"/>
      <c r="B148" s="14" t="n"/>
      <c r="C148" s="22" t="n"/>
      <c r="D148" s="14" t="n"/>
      <c r="E148" s="23" t="n"/>
      <c r="F148" s="22" t="n"/>
      <c r="G148" s="22" t="n"/>
      <c r="H148" s="22" t="n"/>
      <c r="I148" s="22" t="n"/>
      <c r="J148" s="21" t="n"/>
      <c r="K148" s="23" t="n"/>
      <c r="L148" s="24">
        <f>IF(COUNTA(A148:K148)=0,"",IF(A148="","Falta a data do pedido",IF(AND(H148="Proposta enviada",J148=""),"Proposta sem próximo contato",IF(AND(OR(H148="Novo",H148="Em conversa",H148="Proposta enviada"),J148&lt;&gt;"",J148&lt;TODAY()),"Próximo contato atrasado",IF(AND(H148="Perdido",I148=""),"Falta o motivo da perda",IF(AND(H148="Fechado",K148=""),"Falta o valor fechado",IF(C148="","Falta como chegou","")))))))</f>
        <v/>
      </c>
      <c r="M148" s="14" t="n"/>
      <c r="N148">
        <f>IF(OR(L148="Proposta sem próximo contato",L148="Próximo contato atrasado"),MAX(N$4:N147)+1,"")</f>
        <v/>
      </c>
    </row>
    <row r="149">
      <c r="A149" s="21" t="n"/>
      <c r="B149" s="14" t="n"/>
      <c r="C149" s="22" t="n"/>
      <c r="D149" s="14" t="n"/>
      <c r="E149" s="23" t="n"/>
      <c r="F149" s="22" t="n"/>
      <c r="G149" s="22" t="n"/>
      <c r="H149" s="22" t="n"/>
      <c r="I149" s="22" t="n"/>
      <c r="J149" s="21" t="n"/>
      <c r="K149" s="23" t="n"/>
      <c r="L149" s="24">
        <f>IF(COUNTA(A149:K149)=0,"",IF(A149="","Falta a data do pedido",IF(AND(H149="Proposta enviada",J149=""),"Proposta sem próximo contato",IF(AND(OR(H149="Novo",H149="Em conversa",H149="Proposta enviada"),J149&lt;&gt;"",J149&lt;TODAY()),"Próximo contato atrasado",IF(AND(H149="Perdido",I149=""),"Falta o motivo da perda",IF(AND(H149="Fechado",K149=""),"Falta o valor fechado",IF(C149="","Falta como chegou","")))))))</f>
        <v/>
      </c>
      <c r="M149" s="14" t="n"/>
      <c r="N149">
        <f>IF(OR(L149="Proposta sem próximo contato",L149="Próximo contato atrasado"),MAX(N$4:N148)+1,"")</f>
        <v/>
      </c>
    </row>
    <row r="150">
      <c r="A150" s="21" t="n"/>
      <c r="B150" s="14" t="n"/>
      <c r="C150" s="22" t="n"/>
      <c r="D150" s="14" t="n"/>
      <c r="E150" s="23" t="n"/>
      <c r="F150" s="22" t="n"/>
      <c r="G150" s="22" t="n"/>
      <c r="H150" s="22" t="n"/>
      <c r="I150" s="22" t="n"/>
      <c r="J150" s="21" t="n"/>
      <c r="K150" s="23" t="n"/>
      <c r="L150" s="24">
        <f>IF(COUNTA(A150:K150)=0,"",IF(A150="","Falta a data do pedido",IF(AND(H150="Proposta enviada",J150=""),"Proposta sem próximo contato",IF(AND(OR(H150="Novo",H150="Em conversa",H150="Proposta enviada"),J150&lt;&gt;"",J150&lt;TODAY()),"Próximo contato atrasado",IF(AND(H150="Perdido",I150=""),"Falta o motivo da perda",IF(AND(H150="Fechado",K150=""),"Falta o valor fechado",IF(C150="","Falta como chegou","")))))))</f>
        <v/>
      </c>
      <c r="M150" s="14" t="n"/>
      <c r="N150">
        <f>IF(OR(L150="Proposta sem próximo contato",L150="Próximo contato atrasado"),MAX(N$4:N149)+1,"")</f>
        <v/>
      </c>
    </row>
    <row r="151">
      <c r="A151" s="21" t="n"/>
      <c r="B151" s="14" t="n"/>
      <c r="C151" s="22" t="n"/>
      <c r="D151" s="14" t="n"/>
      <c r="E151" s="23" t="n"/>
      <c r="F151" s="22" t="n"/>
      <c r="G151" s="22" t="n"/>
      <c r="H151" s="22" t="n"/>
      <c r="I151" s="22" t="n"/>
      <c r="J151" s="21" t="n"/>
      <c r="K151" s="23" t="n"/>
      <c r="L151" s="24">
        <f>IF(COUNTA(A151:K151)=0,"",IF(A151="","Falta a data do pedido",IF(AND(H151="Proposta enviada",J151=""),"Proposta sem próximo contato",IF(AND(OR(H151="Novo",H151="Em conversa",H151="Proposta enviada"),J151&lt;&gt;"",J151&lt;TODAY()),"Próximo contato atrasado",IF(AND(H151="Perdido",I151=""),"Falta o motivo da perda",IF(AND(H151="Fechado",K151=""),"Falta o valor fechado",IF(C151="","Falta como chegou","")))))))</f>
        <v/>
      </c>
      <c r="M151" s="14" t="n"/>
      <c r="N151">
        <f>IF(OR(L151="Proposta sem próximo contato",L151="Próximo contato atrasado"),MAX(N$4:N150)+1,"")</f>
        <v/>
      </c>
    </row>
    <row r="152">
      <c r="A152" s="21" t="n"/>
      <c r="B152" s="14" t="n"/>
      <c r="C152" s="22" t="n"/>
      <c r="D152" s="14" t="n"/>
      <c r="E152" s="23" t="n"/>
      <c r="F152" s="22" t="n"/>
      <c r="G152" s="22" t="n"/>
      <c r="H152" s="22" t="n"/>
      <c r="I152" s="22" t="n"/>
      <c r="J152" s="21" t="n"/>
      <c r="K152" s="23" t="n"/>
      <c r="L152" s="24">
        <f>IF(COUNTA(A152:K152)=0,"",IF(A152="","Falta a data do pedido",IF(AND(H152="Proposta enviada",J152=""),"Proposta sem próximo contato",IF(AND(OR(H152="Novo",H152="Em conversa",H152="Proposta enviada"),J152&lt;&gt;"",J152&lt;TODAY()),"Próximo contato atrasado",IF(AND(H152="Perdido",I152=""),"Falta o motivo da perda",IF(AND(H152="Fechado",K152=""),"Falta o valor fechado",IF(C152="","Falta como chegou","")))))))</f>
        <v/>
      </c>
      <c r="M152" s="14" t="n"/>
      <c r="N152">
        <f>IF(OR(L152="Proposta sem próximo contato",L152="Próximo contato atrasado"),MAX(N$4:N151)+1,"")</f>
        <v/>
      </c>
    </row>
    <row r="153">
      <c r="A153" s="21" t="n"/>
      <c r="B153" s="14" t="n"/>
      <c r="C153" s="22" t="n"/>
      <c r="D153" s="14" t="n"/>
      <c r="E153" s="23" t="n"/>
      <c r="F153" s="22" t="n"/>
      <c r="G153" s="22" t="n"/>
      <c r="H153" s="22" t="n"/>
      <c r="I153" s="22" t="n"/>
      <c r="J153" s="21" t="n"/>
      <c r="K153" s="23" t="n"/>
      <c r="L153" s="24">
        <f>IF(COUNTA(A153:K153)=0,"",IF(A153="","Falta a data do pedido",IF(AND(H153="Proposta enviada",J153=""),"Proposta sem próximo contato",IF(AND(OR(H153="Novo",H153="Em conversa",H153="Proposta enviada"),J153&lt;&gt;"",J153&lt;TODAY()),"Próximo contato atrasado",IF(AND(H153="Perdido",I153=""),"Falta o motivo da perda",IF(AND(H153="Fechado",K153=""),"Falta o valor fechado",IF(C153="","Falta como chegou","")))))))</f>
        <v/>
      </c>
      <c r="M153" s="14" t="n"/>
      <c r="N153">
        <f>IF(OR(L153="Proposta sem próximo contato",L153="Próximo contato atrasado"),MAX(N$4:N152)+1,"")</f>
        <v/>
      </c>
    </row>
    <row r="154">
      <c r="A154" s="21" t="n"/>
      <c r="B154" s="14" t="n"/>
      <c r="C154" s="22" t="n"/>
      <c r="D154" s="14" t="n"/>
      <c r="E154" s="23" t="n"/>
      <c r="F154" s="22" t="n"/>
      <c r="G154" s="22" t="n"/>
      <c r="H154" s="22" t="n"/>
      <c r="I154" s="22" t="n"/>
      <c r="J154" s="21" t="n"/>
      <c r="K154" s="23" t="n"/>
      <c r="L154" s="24">
        <f>IF(COUNTA(A154:K154)=0,"",IF(A154="","Falta a data do pedido",IF(AND(H154="Proposta enviada",J154=""),"Proposta sem próximo contato",IF(AND(OR(H154="Novo",H154="Em conversa",H154="Proposta enviada"),J154&lt;&gt;"",J154&lt;TODAY()),"Próximo contato atrasado",IF(AND(H154="Perdido",I154=""),"Falta o motivo da perda",IF(AND(H154="Fechado",K154=""),"Falta o valor fechado",IF(C154="","Falta como chegou","")))))))</f>
        <v/>
      </c>
      <c r="M154" s="14" t="n"/>
      <c r="N154">
        <f>IF(OR(L154="Proposta sem próximo contato",L154="Próximo contato atrasado"),MAX(N$4:N153)+1,"")</f>
        <v/>
      </c>
    </row>
    <row r="155">
      <c r="A155" s="21" t="n"/>
      <c r="B155" s="14" t="n"/>
      <c r="C155" s="22" t="n"/>
      <c r="D155" s="14" t="n"/>
      <c r="E155" s="23" t="n"/>
      <c r="F155" s="22" t="n"/>
      <c r="G155" s="22" t="n"/>
      <c r="H155" s="22" t="n"/>
      <c r="I155" s="22" t="n"/>
      <c r="J155" s="21" t="n"/>
      <c r="K155" s="23" t="n"/>
      <c r="L155" s="24">
        <f>IF(COUNTA(A155:K155)=0,"",IF(A155="","Falta a data do pedido",IF(AND(H155="Proposta enviada",J155=""),"Proposta sem próximo contato",IF(AND(OR(H155="Novo",H155="Em conversa",H155="Proposta enviada"),J155&lt;&gt;"",J155&lt;TODAY()),"Próximo contato atrasado",IF(AND(H155="Perdido",I155=""),"Falta o motivo da perda",IF(AND(H155="Fechado",K155=""),"Falta o valor fechado",IF(C155="","Falta como chegou","")))))))</f>
        <v/>
      </c>
      <c r="M155" s="14" t="n"/>
      <c r="N155">
        <f>IF(OR(L155="Proposta sem próximo contato",L155="Próximo contato atrasado"),MAX(N$4:N154)+1,"")</f>
        <v/>
      </c>
    </row>
    <row r="156">
      <c r="A156" s="21" t="n"/>
      <c r="B156" s="14" t="n"/>
      <c r="C156" s="22" t="n"/>
      <c r="D156" s="14" t="n"/>
      <c r="E156" s="23" t="n"/>
      <c r="F156" s="22" t="n"/>
      <c r="G156" s="22" t="n"/>
      <c r="H156" s="22" t="n"/>
      <c r="I156" s="22" t="n"/>
      <c r="J156" s="21" t="n"/>
      <c r="K156" s="23" t="n"/>
      <c r="L156" s="24">
        <f>IF(COUNTA(A156:K156)=0,"",IF(A156="","Falta a data do pedido",IF(AND(H156="Proposta enviada",J156=""),"Proposta sem próximo contato",IF(AND(OR(H156="Novo",H156="Em conversa",H156="Proposta enviada"),J156&lt;&gt;"",J156&lt;TODAY()),"Próximo contato atrasado",IF(AND(H156="Perdido",I156=""),"Falta o motivo da perda",IF(AND(H156="Fechado",K156=""),"Falta o valor fechado",IF(C156="","Falta como chegou","")))))))</f>
        <v/>
      </c>
      <c r="M156" s="14" t="n"/>
      <c r="N156">
        <f>IF(OR(L156="Proposta sem próximo contato",L156="Próximo contato atrasado"),MAX(N$4:N155)+1,"")</f>
        <v/>
      </c>
    </row>
    <row r="157">
      <c r="A157" s="21" t="n"/>
      <c r="B157" s="14" t="n"/>
      <c r="C157" s="22" t="n"/>
      <c r="D157" s="14" t="n"/>
      <c r="E157" s="23" t="n"/>
      <c r="F157" s="22" t="n"/>
      <c r="G157" s="22" t="n"/>
      <c r="H157" s="22" t="n"/>
      <c r="I157" s="22" t="n"/>
      <c r="J157" s="21" t="n"/>
      <c r="K157" s="23" t="n"/>
      <c r="L157" s="24">
        <f>IF(COUNTA(A157:K157)=0,"",IF(A157="","Falta a data do pedido",IF(AND(H157="Proposta enviada",J157=""),"Proposta sem próximo contato",IF(AND(OR(H157="Novo",H157="Em conversa",H157="Proposta enviada"),J157&lt;&gt;"",J157&lt;TODAY()),"Próximo contato atrasado",IF(AND(H157="Perdido",I157=""),"Falta o motivo da perda",IF(AND(H157="Fechado",K157=""),"Falta o valor fechado",IF(C157="","Falta como chegou","")))))))</f>
        <v/>
      </c>
      <c r="M157" s="14" t="n"/>
      <c r="N157">
        <f>IF(OR(L157="Proposta sem próximo contato",L157="Próximo contato atrasado"),MAX(N$4:N156)+1,"")</f>
        <v/>
      </c>
    </row>
    <row r="158">
      <c r="A158" s="21" t="n"/>
      <c r="B158" s="14" t="n"/>
      <c r="C158" s="22" t="n"/>
      <c r="D158" s="14" t="n"/>
      <c r="E158" s="23" t="n"/>
      <c r="F158" s="22" t="n"/>
      <c r="G158" s="22" t="n"/>
      <c r="H158" s="22" t="n"/>
      <c r="I158" s="22" t="n"/>
      <c r="J158" s="21" t="n"/>
      <c r="K158" s="23" t="n"/>
      <c r="L158" s="24">
        <f>IF(COUNTA(A158:K158)=0,"",IF(A158="","Falta a data do pedido",IF(AND(H158="Proposta enviada",J158=""),"Proposta sem próximo contato",IF(AND(OR(H158="Novo",H158="Em conversa",H158="Proposta enviada"),J158&lt;&gt;"",J158&lt;TODAY()),"Próximo contato atrasado",IF(AND(H158="Perdido",I158=""),"Falta o motivo da perda",IF(AND(H158="Fechado",K158=""),"Falta o valor fechado",IF(C158="","Falta como chegou","")))))))</f>
        <v/>
      </c>
      <c r="M158" s="14" t="n"/>
      <c r="N158">
        <f>IF(OR(L158="Proposta sem próximo contato",L158="Próximo contato atrasado"),MAX(N$4:N157)+1,"")</f>
        <v/>
      </c>
    </row>
    <row r="159">
      <c r="A159" s="21" t="n"/>
      <c r="B159" s="14" t="n"/>
      <c r="C159" s="22" t="n"/>
      <c r="D159" s="14" t="n"/>
      <c r="E159" s="23" t="n"/>
      <c r="F159" s="22" t="n"/>
      <c r="G159" s="22" t="n"/>
      <c r="H159" s="22" t="n"/>
      <c r="I159" s="22" t="n"/>
      <c r="J159" s="21" t="n"/>
      <c r="K159" s="23" t="n"/>
      <c r="L159" s="24">
        <f>IF(COUNTA(A159:K159)=0,"",IF(A159="","Falta a data do pedido",IF(AND(H159="Proposta enviada",J159=""),"Proposta sem próximo contato",IF(AND(OR(H159="Novo",H159="Em conversa",H159="Proposta enviada"),J159&lt;&gt;"",J159&lt;TODAY()),"Próximo contato atrasado",IF(AND(H159="Perdido",I159=""),"Falta o motivo da perda",IF(AND(H159="Fechado",K159=""),"Falta o valor fechado",IF(C159="","Falta como chegou","")))))))</f>
        <v/>
      </c>
      <c r="M159" s="14" t="n"/>
      <c r="N159">
        <f>IF(OR(L159="Proposta sem próximo contato",L159="Próximo contato atrasado"),MAX(N$4:N158)+1,"")</f>
        <v/>
      </c>
    </row>
    <row r="160">
      <c r="A160" s="21" t="n"/>
      <c r="B160" s="14" t="n"/>
      <c r="C160" s="22" t="n"/>
      <c r="D160" s="14" t="n"/>
      <c r="E160" s="23" t="n"/>
      <c r="F160" s="22" t="n"/>
      <c r="G160" s="22" t="n"/>
      <c r="H160" s="22" t="n"/>
      <c r="I160" s="22" t="n"/>
      <c r="J160" s="21" t="n"/>
      <c r="K160" s="23" t="n"/>
      <c r="L160" s="24">
        <f>IF(COUNTA(A160:K160)=0,"",IF(A160="","Falta a data do pedido",IF(AND(H160="Proposta enviada",J160=""),"Proposta sem próximo contato",IF(AND(OR(H160="Novo",H160="Em conversa",H160="Proposta enviada"),J160&lt;&gt;"",J160&lt;TODAY()),"Próximo contato atrasado",IF(AND(H160="Perdido",I160=""),"Falta o motivo da perda",IF(AND(H160="Fechado",K160=""),"Falta o valor fechado",IF(C160="","Falta como chegou","")))))))</f>
        <v/>
      </c>
      <c r="M160" s="14" t="n"/>
      <c r="N160">
        <f>IF(OR(L160="Proposta sem próximo contato",L160="Próximo contato atrasado"),MAX(N$4:N159)+1,"")</f>
        <v/>
      </c>
    </row>
    <row r="161">
      <c r="A161" s="21" t="n"/>
      <c r="B161" s="14" t="n"/>
      <c r="C161" s="22" t="n"/>
      <c r="D161" s="14" t="n"/>
      <c r="E161" s="23" t="n"/>
      <c r="F161" s="22" t="n"/>
      <c r="G161" s="22" t="n"/>
      <c r="H161" s="22" t="n"/>
      <c r="I161" s="22" t="n"/>
      <c r="J161" s="21" t="n"/>
      <c r="K161" s="23" t="n"/>
      <c r="L161" s="24">
        <f>IF(COUNTA(A161:K161)=0,"",IF(A161="","Falta a data do pedido",IF(AND(H161="Proposta enviada",J161=""),"Proposta sem próximo contato",IF(AND(OR(H161="Novo",H161="Em conversa",H161="Proposta enviada"),J161&lt;&gt;"",J161&lt;TODAY()),"Próximo contato atrasado",IF(AND(H161="Perdido",I161=""),"Falta o motivo da perda",IF(AND(H161="Fechado",K161=""),"Falta o valor fechado",IF(C161="","Falta como chegou","")))))))</f>
        <v/>
      </c>
      <c r="M161" s="14" t="n"/>
      <c r="N161">
        <f>IF(OR(L161="Proposta sem próximo contato",L161="Próximo contato atrasado"),MAX(N$4:N160)+1,"")</f>
        <v/>
      </c>
    </row>
    <row r="162">
      <c r="A162" s="21" t="n"/>
      <c r="B162" s="14" t="n"/>
      <c r="C162" s="22" t="n"/>
      <c r="D162" s="14" t="n"/>
      <c r="E162" s="23" t="n"/>
      <c r="F162" s="22" t="n"/>
      <c r="G162" s="22" t="n"/>
      <c r="H162" s="22" t="n"/>
      <c r="I162" s="22" t="n"/>
      <c r="J162" s="21" t="n"/>
      <c r="K162" s="23" t="n"/>
      <c r="L162" s="24">
        <f>IF(COUNTA(A162:K162)=0,"",IF(A162="","Falta a data do pedido",IF(AND(H162="Proposta enviada",J162=""),"Proposta sem próximo contato",IF(AND(OR(H162="Novo",H162="Em conversa",H162="Proposta enviada"),J162&lt;&gt;"",J162&lt;TODAY()),"Próximo contato atrasado",IF(AND(H162="Perdido",I162=""),"Falta o motivo da perda",IF(AND(H162="Fechado",K162=""),"Falta o valor fechado",IF(C162="","Falta como chegou","")))))))</f>
        <v/>
      </c>
      <c r="M162" s="14" t="n"/>
      <c r="N162">
        <f>IF(OR(L162="Proposta sem próximo contato",L162="Próximo contato atrasado"),MAX(N$4:N161)+1,"")</f>
        <v/>
      </c>
    </row>
    <row r="163">
      <c r="A163" s="21" t="n"/>
      <c r="B163" s="14" t="n"/>
      <c r="C163" s="22" t="n"/>
      <c r="D163" s="14" t="n"/>
      <c r="E163" s="23" t="n"/>
      <c r="F163" s="22" t="n"/>
      <c r="G163" s="22" t="n"/>
      <c r="H163" s="22" t="n"/>
      <c r="I163" s="22" t="n"/>
      <c r="J163" s="21" t="n"/>
      <c r="K163" s="23" t="n"/>
      <c r="L163" s="24">
        <f>IF(COUNTA(A163:K163)=0,"",IF(A163="","Falta a data do pedido",IF(AND(H163="Proposta enviada",J163=""),"Proposta sem próximo contato",IF(AND(OR(H163="Novo",H163="Em conversa",H163="Proposta enviada"),J163&lt;&gt;"",J163&lt;TODAY()),"Próximo contato atrasado",IF(AND(H163="Perdido",I163=""),"Falta o motivo da perda",IF(AND(H163="Fechado",K163=""),"Falta o valor fechado",IF(C163="","Falta como chegou","")))))))</f>
        <v/>
      </c>
      <c r="M163" s="14" t="n"/>
      <c r="N163">
        <f>IF(OR(L163="Proposta sem próximo contato",L163="Próximo contato atrasado"),MAX(N$4:N162)+1,"")</f>
        <v/>
      </c>
    </row>
    <row r="164">
      <c r="A164" s="21" t="n"/>
      <c r="B164" s="14" t="n"/>
      <c r="C164" s="22" t="n"/>
      <c r="D164" s="14" t="n"/>
      <c r="E164" s="23" t="n"/>
      <c r="F164" s="22" t="n"/>
      <c r="G164" s="22" t="n"/>
      <c r="H164" s="22" t="n"/>
      <c r="I164" s="22" t="n"/>
      <c r="J164" s="21" t="n"/>
      <c r="K164" s="23" t="n"/>
      <c r="L164" s="24">
        <f>IF(COUNTA(A164:K164)=0,"",IF(A164="","Falta a data do pedido",IF(AND(H164="Proposta enviada",J164=""),"Proposta sem próximo contato",IF(AND(OR(H164="Novo",H164="Em conversa",H164="Proposta enviada"),J164&lt;&gt;"",J164&lt;TODAY()),"Próximo contato atrasado",IF(AND(H164="Perdido",I164=""),"Falta o motivo da perda",IF(AND(H164="Fechado",K164=""),"Falta o valor fechado",IF(C164="","Falta como chegou","")))))))</f>
        <v/>
      </c>
      <c r="M164" s="14" t="n"/>
      <c r="N164">
        <f>IF(OR(L164="Proposta sem próximo contato",L164="Próximo contato atrasado"),MAX(N$4:N163)+1,"")</f>
        <v/>
      </c>
    </row>
    <row r="165">
      <c r="A165" s="21" t="n"/>
      <c r="B165" s="14" t="n"/>
      <c r="C165" s="22" t="n"/>
      <c r="D165" s="14" t="n"/>
      <c r="E165" s="23" t="n"/>
      <c r="F165" s="22" t="n"/>
      <c r="G165" s="22" t="n"/>
      <c r="H165" s="22" t="n"/>
      <c r="I165" s="22" t="n"/>
      <c r="J165" s="21" t="n"/>
      <c r="K165" s="23" t="n"/>
      <c r="L165" s="24">
        <f>IF(COUNTA(A165:K165)=0,"",IF(A165="","Falta a data do pedido",IF(AND(H165="Proposta enviada",J165=""),"Proposta sem próximo contato",IF(AND(OR(H165="Novo",H165="Em conversa",H165="Proposta enviada"),J165&lt;&gt;"",J165&lt;TODAY()),"Próximo contato atrasado",IF(AND(H165="Perdido",I165=""),"Falta o motivo da perda",IF(AND(H165="Fechado",K165=""),"Falta o valor fechado",IF(C165="","Falta como chegou","")))))))</f>
        <v/>
      </c>
      <c r="M165" s="14" t="n"/>
      <c r="N165">
        <f>IF(OR(L165="Proposta sem próximo contato",L165="Próximo contato atrasado"),MAX(N$4:N164)+1,"")</f>
        <v/>
      </c>
    </row>
    <row r="166">
      <c r="A166" s="21" t="n"/>
      <c r="B166" s="14" t="n"/>
      <c r="C166" s="22" t="n"/>
      <c r="D166" s="14" t="n"/>
      <c r="E166" s="23" t="n"/>
      <c r="F166" s="22" t="n"/>
      <c r="G166" s="22" t="n"/>
      <c r="H166" s="22" t="n"/>
      <c r="I166" s="22" t="n"/>
      <c r="J166" s="21" t="n"/>
      <c r="K166" s="23" t="n"/>
      <c r="L166" s="24">
        <f>IF(COUNTA(A166:K166)=0,"",IF(A166="","Falta a data do pedido",IF(AND(H166="Proposta enviada",J166=""),"Proposta sem próximo contato",IF(AND(OR(H166="Novo",H166="Em conversa",H166="Proposta enviada"),J166&lt;&gt;"",J166&lt;TODAY()),"Próximo contato atrasado",IF(AND(H166="Perdido",I166=""),"Falta o motivo da perda",IF(AND(H166="Fechado",K166=""),"Falta o valor fechado",IF(C166="","Falta como chegou","")))))))</f>
        <v/>
      </c>
      <c r="M166" s="14" t="n"/>
      <c r="N166">
        <f>IF(OR(L166="Proposta sem próximo contato",L166="Próximo contato atrasado"),MAX(N$4:N165)+1,"")</f>
        <v/>
      </c>
    </row>
    <row r="167">
      <c r="A167" s="21" t="n"/>
      <c r="B167" s="14" t="n"/>
      <c r="C167" s="22" t="n"/>
      <c r="D167" s="14" t="n"/>
      <c r="E167" s="23" t="n"/>
      <c r="F167" s="22" t="n"/>
      <c r="G167" s="22" t="n"/>
      <c r="H167" s="22" t="n"/>
      <c r="I167" s="22" t="n"/>
      <c r="J167" s="21" t="n"/>
      <c r="K167" s="23" t="n"/>
      <c r="L167" s="24">
        <f>IF(COUNTA(A167:K167)=0,"",IF(A167="","Falta a data do pedido",IF(AND(H167="Proposta enviada",J167=""),"Proposta sem próximo contato",IF(AND(OR(H167="Novo",H167="Em conversa",H167="Proposta enviada"),J167&lt;&gt;"",J167&lt;TODAY()),"Próximo contato atrasado",IF(AND(H167="Perdido",I167=""),"Falta o motivo da perda",IF(AND(H167="Fechado",K167=""),"Falta o valor fechado",IF(C167="","Falta como chegou","")))))))</f>
        <v/>
      </c>
      <c r="M167" s="14" t="n"/>
      <c r="N167">
        <f>IF(OR(L167="Proposta sem próximo contato",L167="Próximo contato atrasado"),MAX(N$4:N166)+1,"")</f>
        <v/>
      </c>
    </row>
    <row r="168">
      <c r="A168" s="21" t="n"/>
      <c r="B168" s="14" t="n"/>
      <c r="C168" s="22" t="n"/>
      <c r="D168" s="14" t="n"/>
      <c r="E168" s="23" t="n"/>
      <c r="F168" s="22" t="n"/>
      <c r="G168" s="22" t="n"/>
      <c r="H168" s="22" t="n"/>
      <c r="I168" s="22" t="n"/>
      <c r="J168" s="21" t="n"/>
      <c r="K168" s="23" t="n"/>
      <c r="L168" s="24">
        <f>IF(COUNTA(A168:K168)=0,"",IF(A168="","Falta a data do pedido",IF(AND(H168="Proposta enviada",J168=""),"Proposta sem próximo contato",IF(AND(OR(H168="Novo",H168="Em conversa",H168="Proposta enviada"),J168&lt;&gt;"",J168&lt;TODAY()),"Próximo contato atrasado",IF(AND(H168="Perdido",I168=""),"Falta o motivo da perda",IF(AND(H168="Fechado",K168=""),"Falta o valor fechado",IF(C168="","Falta como chegou","")))))))</f>
        <v/>
      </c>
      <c r="M168" s="14" t="n"/>
      <c r="N168">
        <f>IF(OR(L168="Proposta sem próximo contato",L168="Próximo contato atrasado"),MAX(N$4:N167)+1,"")</f>
        <v/>
      </c>
    </row>
    <row r="169">
      <c r="A169" s="21" t="n"/>
      <c r="B169" s="14" t="n"/>
      <c r="C169" s="22" t="n"/>
      <c r="D169" s="14" t="n"/>
      <c r="E169" s="23" t="n"/>
      <c r="F169" s="22" t="n"/>
      <c r="G169" s="22" t="n"/>
      <c r="H169" s="22" t="n"/>
      <c r="I169" s="22" t="n"/>
      <c r="J169" s="21" t="n"/>
      <c r="K169" s="23" t="n"/>
      <c r="L169" s="24">
        <f>IF(COUNTA(A169:K169)=0,"",IF(A169="","Falta a data do pedido",IF(AND(H169="Proposta enviada",J169=""),"Proposta sem próximo contato",IF(AND(OR(H169="Novo",H169="Em conversa",H169="Proposta enviada"),J169&lt;&gt;"",J169&lt;TODAY()),"Próximo contato atrasado",IF(AND(H169="Perdido",I169=""),"Falta o motivo da perda",IF(AND(H169="Fechado",K169=""),"Falta o valor fechado",IF(C169="","Falta como chegou","")))))))</f>
        <v/>
      </c>
      <c r="M169" s="14" t="n"/>
      <c r="N169">
        <f>IF(OR(L169="Proposta sem próximo contato",L169="Próximo contato atrasado"),MAX(N$4:N168)+1,"")</f>
        <v/>
      </c>
    </row>
    <row r="170">
      <c r="A170" s="21" t="n"/>
      <c r="B170" s="14" t="n"/>
      <c r="C170" s="22" t="n"/>
      <c r="D170" s="14" t="n"/>
      <c r="E170" s="23" t="n"/>
      <c r="F170" s="22" t="n"/>
      <c r="G170" s="22" t="n"/>
      <c r="H170" s="22" t="n"/>
      <c r="I170" s="22" t="n"/>
      <c r="J170" s="21" t="n"/>
      <c r="K170" s="23" t="n"/>
      <c r="L170" s="24">
        <f>IF(COUNTA(A170:K170)=0,"",IF(A170="","Falta a data do pedido",IF(AND(H170="Proposta enviada",J170=""),"Proposta sem próximo contato",IF(AND(OR(H170="Novo",H170="Em conversa",H170="Proposta enviada"),J170&lt;&gt;"",J170&lt;TODAY()),"Próximo contato atrasado",IF(AND(H170="Perdido",I170=""),"Falta o motivo da perda",IF(AND(H170="Fechado",K170=""),"Falta o valor fechado",IF(C170="","Falta como chegou","")))))))</f>
        <v/>
      </c>
      <c r="M170" s="14" t="n"/>
      <c r="N170">
        <f>IF(OR(L170="Proposta sem próximo contato",L170="Próximo contato atrasado"),MAX(N$4:N169)+1,"")</f>
        <v/>
      </c>
    </row>
    <row r="171">
      <c r="A171" s="21" t="n"/>
      <c r="B171" s="14" t="n"/>
      <c r="C171" s="22" t="n"/>
      <c r="D171" s="14" t="n"/>
      <c r="E171" s="23" t="n"/>
      <c r="F171" s="22" t="n"/>
      <c r="G171" s="22" t="n"/>
      <c r="H171" s="22" t="n"/>
      <c r="I171" s="22" t="n"/>
      <c r="J171" s="21" t="n"/>
      <c r="K171" s="23" t="n"/>
      <c r="L171" s="24">
        <f>IF(COUNTA(A171:K171)=0,"",IF(A171="","Falta a data do pedido",IF(AND(H171="Proposta enviada",J171=""),"Proposta sem próximo contato",IF(AND(OR(H171="Novo",H171="Em conversa",H171="Proposta enviada"),J171&lt;&gt;"",J171&lt;TODAY()),"Próximo contato atrasado",IF(AND(H171="Perdido",I171=""),"Falta o motivo da perda",IF(AND(H171="Fechado",K171=""),"Falta o valor fechado",IF(C171="","Falta como chegou","")))))))</f>
        <v/>
      </c>
      <c r="M171" s="14" t="n"/>
      <c r="N171">
        <f>IF(OR(L171="Proposta sem próximo contato",L171="Próximo contato atrasado"),MAX(N$4:N170)+1,"")</f>
        <v/>
      </c>
    </row>
    <row r="172">
      <c r="A172" s="21" t="n"/>
      <c r="B172" s="14" t="n"/>
      <c r="C172" s="22" t="n"/>
      <c r="D172" s="14" t="n"/>
      <c r="E172" s="23" t="n"/>
      <c r="F172" s="22" t="n"/>
      <c r="G172" s="22" t="n"/>
      <c r="H172" s="22" t="n"/>
      <c r="I172" s="22" t="n"/>
      <c r="J172" s="21" t="n"/>
      <c r="K172" s="23" t="n"/>
      <c r="L172" s="24">
        <f>IF(COUNTA(A172:K172)=0,"",IF(A172="","Falta a data do pedido",IF(AND(H172="Proposta enviada",J172=""),"Proposta sem próximo contato",IF(AND(OR(H172="Novo",H172="Em conversa",H172="Proposta enviada"),J172&lt;&gt;"",J172&lt;TODAY()),"Próximo contato atrasado",IF(AND(H172="Perdido",I172=""),"Falta o motivo da perda",IF(AND(H172="Fechado",K172=""),"Falta o valor fechado",IF(C172="","Falta como chegou","")))))))</f>
        <v/>
      </c>
      <c r="M172" s="14" t="n"/>
      <c r="N172">
        <f>IF(OR(L172="Proposta sem próximo contato",L172="Próximo contato atrasado"),MAX(N$4:N171)+1,"")</f>
        <v/>
      </c>
    </row>
    <row r="173">
      <c r="A173" s="21" t="n"/>
      <c r="B173" s="14" t="n"/>
      <c r="C173" s="22" t="n"/>
      <c r="D173" s="14" t="n"/>
      <c r="E173" s="23" t="n"/>
      <c r="F173" s="22" t="n"/>
      <c r="G173" s="22" t="n"/>
      <c r="H173" s="22" t="n"/>
      <c r="I173" s="22" t="n"/>
      <c r="J173" s="21" t="n"/>
      <c r="K173" s="23" t="n"/>
      <c r="L173" s="24">
        <f>IF(COUNTA(A173:K173)=0,"",IF(A173="","Falta a data do pedido",IF(AND(H173="Proposta enviada",J173=""),"Proposta sem próximo contato",IF(AND(OR(H173="Novo",H173="Em conversa",H173="Proposta enviada"),J173&lt;&gt;"",J173&lt;TODAY()),"Próximo contato atrasado",IF(AND(H173="Perdido",I173=""),"Falta o motivo da perda",IF(AND(H173="Fechado",K173=""),"Falta o valor fechado",IF(C173="","Falta como chegou","")))))))</f>
        <v/>
      </c>
      <c r="M173" s="14" t="n"/>
      <c r="N173">
        <f>IF(OR(L173="Proposta sem próximo contato",L173="Próximo contato atrasado"),MAX(N$4:N172)+1,"")</f>
        <v/>
      </c>
    </row>
    <row r="174">
      <c r="A174" s="21" t="n"/>
      <c r="B174" s="14" t="n"/>
      <c r="C174" s="22" t="n"/>
      <c r="D174" s="14" t="n"/>
      <c r="E174" s="23" t="n"/>
      <c r="F174" s="22" t="n"/>
      <c r="G174" s="22" t="n"/>
      <c r="H174" s="22" t="n"/>
      <c r="I174" s="22" t="n"/>
      <c r="J174" s="21" t="n"/>
      <c r="K174" s="23" t="n"/>
      <c r="L174" s="24">
        <f>IF(COUNTA(A174:K174)=0,"",IF(A174="","Falta a data do pedido",IF(AND(H174="Proposta enviada",J174=""),"Proposta sem próximo contato",IF(AND(OR(H174="Novo",H174="Em conversa",H174="Proposta enviada"),J174&lt;&gt;"",J174&lt;TODAY()),"Próximo contato atrasado",IF(AND(H174="Perdido",I174=""),"Falta o motivo da perda",IF(AND(H174="Fechado",K174=""),"Falta o valor fechado",IF(C174="","Falta como chegou","")))))))</f>
        <v/>
      </c>
      <c r="M174" s="14" t="n"/>
      <c r="N174">
        <f>IF(OR(L174="Proposta sem próximo contato",L174="Próximo contato atrasado"),MAX(N$4:N173)+1,"")</f>
        <v/>
      </c>
    </row>
    <row r="175">
      <c r="A175" s="21" t="n"/>
      <c r="B175" s="14" t="n"/>
      <c r="C175" s="22" t="n"/>
      <c r="D175" s="14" t="n"/>
      <c r="E175" s="23" t="n"/>
      <c r="F175" s="22" t="n"/>
      <c r="G175" s="22" t="n"/>
      <c r="H175" s="22" t="n"/>
      <c r="I175" s="22" t="n"/>
      <c r="J175" s="21" t="n"/>
      <c r="K175" s="23" t="n"/>
      <c r="L175" s="24">
        <f>IF(COUNTA(A175:K175)=0,"",IF(A175="","Falta a data do pedido",IF(AND(H175="Proposta enviada",J175=""),"Proposta sem próximo contato",IF(AND(OR(H175="Novo",H175="Em conversa",H175="Proposta enviada"),J175&lt;&gt;"",J175&lt;TODAY()),"Próximo contato atrasado",IF(AND(H175="Perdido",I175=""),"Falta o motivo da perda",IF(AND(H175="Fechado",K175=""),"Falta o valor fechado",IF(C175="","Falta como chegou","")))))))</f>
        <v/>
      </c>
      <c r="M175" s="14" t="n"/>
      <c r="N175">
        <f>IF(OR(L175="Proposta sem próximo contato",L175="Próximo contato atrasado"),MAX(N$4:N174)+1,"")</f>
        <v/>
      </c>
    </row>
    <row r="176">
      <c r="A176" s="21" t="n"/>
      <c r="B176" s="14" t="n"/>
      <c r="C176" s="22" t="n"/>
      <c r="D176" s="14" t="n"/>
      <c r="E176" s="23" t="n"/>
      <c r="F176" s="22" t="n"/>
      <c r="G176" s="22" t="n"/>
      <c r="H176" s="22" t="n"/>
      <c r="I176" s="22" t="n"/>
      <c r="J176" s="21" t="n"/>
      <c r="K176" s="23" t="n"/>
      <c r="L176" s="24">
        <f>IF(COUNTA(A176:K176)=0,"",IF(A176="","Falta a data do pedido",IF(AND(H176="Proposta enviada",J176=""),"Proposta sem próximo contato",IF(AND(OR(H176="Novo",H176="Em conversa",H176="Proposta enviada"),J176&lt;&gt;"",J176&lt;TODAY()),"Próximo contato atrasado",IF(AND(H176="Perdido",I176=""),"Falta o motivo da perda",IF(AND(H176="Fechado",K176=""),"Falta o valor fechado",IF(C176="","Falta como chegou","")))))))</f>
        <v/>
      </c>
      <c r="M176" s="14" t="n"/>
      <c r="N176">
        <f>IF(OR(L176="Proposta sem próximo contato",L176="Próximo contato atrasado"),MAX(N$4:N175)+1,"")</f>
        <v/>
      </c>
    </row>
    <row r="177">
      <c r="A177" s="21" t="n"/>
      <c r="B177" s="14" t="n"/>
      <c r="C177" s="22" t="n"/>
      <c r="D177" s="14" t="n"/>
      <c r="E177" s="23" t="n"/>
      <c r="F177" s="22" t="n"/>
      <c r="G177" s="22" t="n"/>
      <c r="H177" s="22" t="n"/>
      <c r="I177" s="22" t="n"/>
      <c r="J177" s="21" t="n"/>
      <c r="K177" s="23" t="n"/>
      <c r="L177" s="24">
        <f>IF(COUNTA(A177:K177)=0,"",IF(A177="","Falta a data do pedido",IF(AND(H177="Proposta enviada",J177=""),"Proposta sem próximo contato",IF(AND(OR(H177="Novo",H177="Em conversa",H177="Proposta enviada"),J177&lt;&gt;"",J177&lt;TODAY()),"Próximo contato atrasado",IF(AND(H177="Perdido",I177=""),"Falta o motivo da perda",IF(AND(H177="Fechado",K177=""),"Falta o valor fechado",IF(C177="","Falta como chegou","")))))))</f>
        <v/>
      </c>
      <c r="M177" s="14" t="n"/>
      <c r="N177">
        <f>IF(OR(L177="Proposta sem próximo contato",L177="Próximo contato atrasado"),MAX(N$4:N176)+1,"")</f>
        <v/>
      </c>
    </row>
    <row r="178">
      <c r="A178" s="21" t="n"/>
      <c r="B178" s="14" t="n"/>
      <c r="C178" s="22" t="n"/>
      <c r="D178" s="14" t="n"/>
      <c r="E178" s="23" t="n"/>
      <c r="F178" s="22" t="n"/>
      <c r="G178" s="22" t="n"/>
      <c r="H178" s="22" t="n"/>
      <c r="I178" s="22" t="n"/>
      <c r="J178" s="21" t="n"/>
      <c r="K178" s="23" t="n"/>
      <c r="L178" s="24">
        <f>IF(COUNTA(A178:K178)=0,"",IF(A178="","Falta a data do pedido",IF(AND(H178="Proposta enviada",J178=""),"Proposta sem próximo contato",IF(AND(OR(H178="Novo",H178="Em conversa",H178="Proposta enviada"),J178&lt;&gt;"",J178&lt;TODAY()),"Próximo contato atrasado",IF(AND(H178="Perdido",I178=""),"Falta o motivo da perda",IF(AND(H178="Fechado",K178=""),"Falta o valor fechado",IF(C178="","Falta como chegou","")))))))</f>
        <v/>
      </c>
      <c r="M178" s="14" t="n"/>
      <c r="N178">
        <f>IF(OR(L178="Proposta sem próximo contato",L178="Próximo contato atrasado"),MAX(N$4:N177)+1,"")</f>
        <v/>
      </c>
    </row>
    <row r="179">
      <c r="A179" s="21" t="n"/>
      <c r="B179" s="14" t="n"/>
      <c r="C179" s="22" t="n"/>
      <c r="D179" s="14" t="n"/>
      <c r="E179" s="23" t="n"/>
      <c r="F179" s="22" t="n"/>
      <c r="G179" s="22" t="n"/>
      <c r="H179" s="22" t="n"/>
      <c r="I179" s="22" t="n"/>
      <c r="J179" s="21" t="n"/>
      <c r="K179" s="23" t="n"/>
      <c r="L179" s="24">
        <f>IF(COUNTA(A179:K179)=0,"",IF(A179="","Falta a data do pedido",IF(AND(H179="Proposta enviada",J179=""),"Proposta sem próximo contato",IF(AND(OR(H179="Novo",H179="Em conversa",H179="Proposta enviada"),J179&lt;&gt;"",J179&lt;TODAY()),"Próximo contato atrasado",IF(AND(H179="Perdido",I179=""),"Falta o motivo da perda",IF(AND(H179="Fechado",K179=""),"Falta o valor fechado",IF(C179="","Falta como chegou","")))))))</f>
        <v/>
      </c>
      <c r="M179" s="14" t="n"/>
      <c r="N179">
        <f>IF(OR(L179="Proposta sem próximo contato",L179="Próximo contato atrasado"),MAX(N$4:N178)+1,"")</f>
        <v/>
      </c>
    </row>
    <row r="180">
      <c r="A180" s="21" t="n"/>
      <c r="B180" s="14" t="n"/>
      <c r="C180" s="22" t="n"/>
      <c r="D180" s="14" t="n"/>
      <c r="E180" s="23" t="n"/>
      <c r="F180" s="22" t="n"/>
      <c r="G180" s="22" t="n"/>
      <c r="H180" s="22" t="n"/>
      <c r="I180" s="22" t="n"/>
      <c r="J180" s="21" t="n"/>
      <c r="K180" s="23" t="n"/>
      <c r="L180" s="24">
        <f>IF(COUNTA(A180:K180)=0,"",IF(A180="","Falta a data do pedido",IF(AND(H180="Proposta enviada",J180=""),"Proposta sem próximo contato",IF(AND(OR(H180="Novo",H180="Em conversa",H180="Proposta enviada"),J180&lt;&gt;"",J180&lt;TODAY()),"Próximo contato atrasado",IF(AND(H180="Perdido",I180=""),"Falta o motivo da perda",IF(AND(H180="Fechado",K180=""),"Falta o valor fechado",IF(C180="","Falta como chegou","")))))))</f>
        <v/>
      </c>
      <c r="M180" s="14" t="n"/>
      <c r="N180">
        <f>IF(OR(L180="Proposta sem próximo contato",L180="Próximo contato atrasado"),MAX(N$4:N179)+1,"")</f>
        <v/>
      </c>
    </row>
    <row r="181">
      <c r="A181" s="21" t="n"/>
      <c r="B181" s="14" t="n"/>
      <c r="C181" s="22" t="n"/>
      <c r="D181" s="14" t="n"/>
      <c r="E181" s="23" t="n"/>
      <c r="F181" s="22" t="n"/>
      <c r="G181" s="22" t="n"/>
      <c r="H181" s="22" t="n"/>
      <c r="I181" s="22" t="n"/>
      <c r="J181" s="21" t="n"/>
      <c r="K181" s="23" t="n"/>
      <c r="L181" s="24">
        <f>IF(COUNTA(A181:K181)=0,"",IF(A181="","Falta a data do pedido",IF(AND(H181="Proposta enviada",J181=""),"Proposta sem próximo contato",IF(AND(OR(H181="Novo",H181="Em conversa",H181="Proposta enviada"),J181&lt;&gt;"",J181&lt;TODAY()),"Próximo contato atrasado",IF(AND(H181="Perdido",I181=""),"Falta o motivo da perda",IF(AND(H181="Fechado",K181=""),"Falta o valor fechado",IF(C181="","Falta como chegou","")))))))</f>
        <v/>
      </c>
      <c r="M181" s="14" t="n"/>
      <c r="N181">
        <f>IF(OR(L181="Proposta sem próximo contato",L181="Próximo contato atrasado"),MAX(N$4:N180)+1,"")</f>
        <v/>
      </c>
    </row>
    <row r="182">
      <c r="A182" s="21" t="n"/>
      <c r="B182" s="14" t="n"/>
      <c r="C182" s="22" t="n"/>
      <c r="D182" s="14" t="n"/>
      <c r="E182" s="23" t="n"/>
      <c r="F182" s="22" t="n"/>
      <c r="G182" s="22" t="n"/>
      <c r="H182" s="22" t="n"/>
      <c r="I182" s="22" t="n"/>
      <c r="J182" s="21" t="n"/>
      <c r="K182" s="23" t="n"/>
      <c r="L182" s="24">
        <f>IF(COUNTA(A182:K182)=0,"",IF(A182="","Falta a data do pedido",IF(AND(H182="Proposta enviada",J182=""),"Proposta sem próximo contato",IF(AND(OR(H182="Novo",H182="Em conversa",H182="Proposta enviada"),J182&lt;&gt;"",J182&lt;TODAY()),"Próximo contato atrasado",IF(AND(H182="Perdido",I182=""),"Falta o motivo da perda",IF(AND(H182="Fechado",K182=""),"Falta o valor fechado",IF(C182="","Falta como chegou","")))))))</f>
        <v/>
      </c>
      <c r="M182" s="14" t="n"/>
      <c r="N182">
        <f>IF(OR(L182="Proposta sem próximo contato",L182="Próximo contato atrasado"),MAX(N$4:N181)+1,"")</f>
        <v/>
      </c>
    </row>
    <row r="183">
      <c r="A183" s="21" t="n"/>
      <c r="B183" s="14" t="n"/>
      <c r="C183" s="22" t="n"/>
      <c r="D183" s="14" t="n"/>
      <c r="E183" s="23" t="n"/>
      <c r="F183" s="22" t="n"/>
      <c r="G183" s="22" t="n"/>
      <c r="H183" s="22" t="n"/>
      <c r="I183" s="22" t="n"/>
      <c r="J183" s="21" t="n"/>
      <c r="K183" s="23" t="n"/>
      <c r="L183" s="24">
        <f>IF(COUNTA(A183:K183)=0,"",IF(A183="","Falta a data do pedido",IF(AND(H183="Proposta enviada",J183=""),"Proposta sem próximo contato",IF(AND(OR(H183="Novo",H183="Em conversa",H183="Proposta enviada"),J183&lt;&gt;"",J183&lt;TODAY()),"Próximo contato atrasado",IF(AND(H183="Perdido",I183=""),"Falta o motivo da perda",IF(AND(H183="Fechado",K183=""),"Falta o valor fechado",IF(C183="","Falta como chegou","")))))))</f>
        <v/>
      </c>
      <c r="M183" s="14" t="n"/>
      <c r="N183">
        <f>IF(OR(L183="Proposta sem próximo contato",L183="Próximo contato atrasado"),MAX(N$4:N182)+1,"")</f>
        <v/>
      </c>
    </row>
    <row r="184">
      <c r="A184" s="21" t="n"/>
      <c r="B184" s="14" t="n"/>
      <c r="C184" s="22" t="n"/>
      <c r="D184" s="14" t="n"/>
      <c r="E184" s="23" t="n"/>
      <c r="F184" s="22" t="n"/>
      <c r="G184" s="22" t="n"/>
      <c r="H184" s="22" t="n"/>
      <c r="I184" s="22" t="n"/>
      <c r="J184" s="21" t="n"/>
      <c r="K184" s="23" t="n"/>
      <c r="L184" s="24">
        <f>IF(COUNTA(A184:K184)=0,"",IF(A184="","Falta a data do pedido",IF(AND(H184="Proposta enviada",J184=""),"Proposta sem próximo contato",IF(AND(OR(H184="Novo",H184="Em conversa",H184="Proposta enviada"),J184&lt;&gt;"",J184&lt;TODAY()),"Próximo contato atrasado",IF(AND(H184="Perdido",I184=""),"Falta o motivo da perda",IF(AND(H184="Fechado",K184=""),"Falta o valor fechado",IF(C184="","Falta como chegou","")))))))</f>
        <v/>
      </c>
      <c r="M184" s="14" t="n"/>
      <c r="N184">
        <f>IF(OR(L184="Proposta sem próximo contato",L184="Próximo contato atrasado"),MAX(N$4:N183)+1,"")</f>
        <v/>
      </c>
    </row>
    <row r="185">
      <c r="A185" s="21" t="n"/>
      <c r="B185" s="14" t="n"/>
      <c r="C185" s="22" t="n"/>
      <c r="D185" s="14" t="n"/>
      <c r="E185" s="23" t="n"/>
      <c r="F185" s="22" t="n"/>
      <c r="G185" s="22" t="n"/>
      <c r="H185" s="22" t="n"/>
      <c r="I185" s="22" t="n"/>
      <c r="J185" s="21" t="n"/>
      <c r="K185" s="23" t="n"/>
      <c r="L185" s="24">
        <f>IF(COUNTA(A185:K185)=0,"",IF(A185="","Falta a data do pedido",IF(AND(H185="Proposta enviada",J185=""),"Proposta sem próximo contato",IF(AND(OR(H185="Novo",H185="Em conversa",H185="Proposta enviada"),J185&lt;&gt;"",J185&lt;TODAY()),"Próximo contato atrasado",IF(AND(H185="Perdido",I185=""),"Falta o motivo da perda",IF(AND(H185="Fechado",K185=""),"Falta o valor fechado",IF(C185="","Falta como chegou","")))))))</f>
        <v/>
      </c>
      <c r="M185" s="14" t="n"/>
      <c r="N185">
        <f>IF(OR(L185="Proposta sem próximo contato",L185="Próximo contato atrasado"),MAX(N$4:N184)+1,"")</f>
        <v/>
      </c>
    </row>
    <row r="186">
      <c r="A186" s="21" t="n"/>
      <c r="B186" s="14" t="n"/>
      <c r="C186" s="22" t="n"/>
      <c r="D186" s="14" t="n"/>
      <c r="E186" s="23" t="n"/>
      <c r="F186" s="22" t="n"/>
      <c r="G186" s="22" t="n"/>
      <c r="H186" s="22" t="n"/>
      <c r="I186" s="22" t="n"/>
      <c r="J186" s="21" t="n"/>
      <c r="K186" s="23" t="n"/>
      <c r="L186" s="24">
        <f>IF(COUNTA(A186:K186)=0,"",IF(A186="","Falta a data do pedido",IF(AND(H186="Proposta enviada",J186=""),"Proposta sem próximo contato",IF(AND(OR(H186="Novo",H186="Em conversa",H186="Proposta enviada"),J186&lt;&gt;"",J186&lt;TODAY()),"Próximo contato atrasado",IF(AND(H186="Perdido",I186=""),"Falta o motivo da perda",IF(AND(H186="Fechado",K186=""),"Falta o valor fechado",IF(C186="","Falta como chegou","")))))))</f>
        <v/>
      </c>
      <c r="M186" s="14" t="n"/>
      <c r="N186">
        <f>IF(OR(L186="Proposta sem próximo contato",L186="Próximo contato atrasado"),MAX(N$4:N185)+1,"")</f>
        <v/>
      </c>
    </row>
    <row r="187">
      <c r="A187" s="21" t="n"/>
      <c r="B187" s="14" t="n"/>
      <c r="C187" s="22" t="n"/>
      <c r="D187" s="14" t="n"/>
      <c r="E187" s="23" t="n"/>
      <c r="F187" s="22" t="n"/>
      <c r="G187" s="22" t="n"/>
      <c r="H187" s="22" t="n"/>
      <c r="I187" s="22" t="n"/>
      <c r="J187" s="21" t="n"/>
      <c r="K187" s="23" t="n"/>
      <c r="L187" s="24">
        <f>IF(COUNTA(A187:K187)=0,"",IF(A187="","Falta a data do pedido",IF(AND(H187="Proposta enviada",J187=""),"Proposta sem próximo contato",IF(AND(OR(H187="Novo",H187="Em conversa",H187="Proposta enviada"),J187&lt;&gt;"",J187&lt;TODAY()),"Próximo contato atrasado",IF(AND(H187="Perdido",I187=""),"Falta o motivo da perda",IF(AND(H187="Fechado",K187=""),"Falta o valor fechado",IF(C187="","Falta como chegou","")))))))</f>
        <v/>
      </c>
      <c r="M187" s="14" t="n"/>
      <c r="N187">
        <f>IF(OR(L187="Proposta sem próximo contato",L187="Próximo contato atrasado"),MAX(N$4:N186)+1,"")</f>
        <v/>
      </c>
    </row>
    <row r="188">
      <c r="A188" s="21" t="n"/>
      <c r="B188" s="14" t="n"/>
      <c r="C188" s="22" t="n"/>
      <c r="D188" s="14" t="n"/>
      <c r="E188" s="23" t="n"/>
      <c r="F188" s="22" t="n"/>
      <c r="G188" s="22" t="n"/>
      <c r="H188" s="22" t="n"/>
      <c r="I188" s="22" t="n"/>
      <c r="J188" s="21" t="n"/>
      <c r="K188" s="23" t="n"/>
      <c r="L188" s="24">
        <f>IF(COUNTA(A188:K188)=0,"",IF(A188="","Falta a data do pedido",IF(AND(H188="Proposta enviada",J188=""),"Proposta sem próximo contato",IF(AND(OR(H188="Novo",H188="Em conversa",H188="Proposta enviada"),J188&lt;&gt;"",J188&lt;TODAY()),"Próximo contato atrasado",IF(AND(H188="Perdido",I188=""),"Falta o motivo da perda",IF(AND(H188="Fechado",K188=""),"Falta o valor fechado",IF(C188="","Falta como chegou","")))))))</f>
        <v/>
      </c>
      <c r="M188" s="14" t="n"/>
      <c r="N188">
        <f>IF(OR(L188="Proposta sem próximo contato",L188="Próximo contato atrasado"),MAX(N$4:N187)+1,"")</f>
        <v/>
      </c>
    </row>
    <row r="189">
      <c r="A189" s="21" t="n"/>
      <c r="B189" s="14" t="n"/>
      <c r="C189" s="22" t="n"/>
      <c r="D189" s="14" t="n"/>
      <c r="E189" s="23" t="n"/>
      <c r="F189" s="22" t="n"/>
      <c r="G189" s="22" t="n"/>
      <c r="H189" s="22" t="n"/>
      <c r="I189" s="22" t="n"/>
      <c r="J189" s="21" t="n"/>
      <c r="K189" s="23" t="n"/>
      <c r="L189" s="24">
        <f>IF(COUNTA(A189:K189)=0,"",IF(A189="","Falta a data do pedido",IF(AND(H189="Proposta enviada",J189=""),"Proposta sem próximo contato",IF(AND(OR(H189="Novo",H189="Em conversa",H189="Proposta enviada"),J189&lt;&gt;"",J189&lt;TODAY()),"Próximo contato atrasado",IF(AND(H189="Perdido",I189=""),"Falta o motivo da perda",IF(AND(H189="Fechado",K189=""),"Falta o valor fechado",IF(C189="","Falta como chegou","")))))))</f>
        <v/>
      </c>
      <c r="M189" s="14" t="n"/>
      <c r="N189">
        <f>IF(OR(L189="Proposta sem próximo contato",L189="Próximo contato atrasado"),MAX(N$4:N188)+1,"")</f>
        <v/>
      </c>
    </row>
    <row r="190">
      <c r="A190" s="21" t="n"/>
      <c r="B190" s="14" t="n"/>
      <c r="C190" s="22" t="n"/>
      <c r="D190" s="14" t="n"/>
      <c r="E190" s="23" t="n"/>
      <c r="F190" s="22" t="n"/>
      <c r="G190" s="22" t="n"/>
      <c r="H190" s="22" t="n"/>
      <c r="I190" s="22" t="n"/>
      <c r="J190" s="21" t="n"/>
      <c r="K190" s="23" t="n"/>
      <c r="L190" s="24">
        <f>IF(COUNTA(A190:K190)=0,"",IF(A190="","Falta a data do pedido",IF(AND(H190="Proposta enviada",J190=""),"Proposta sem próximo contato",IF(AND(OR(H190="Novo",H190="Em conversa",H190="Proposta enviada"),J190&lt;&gt;"",J190&lt;TODAY()),"Próximo contato atrasado",IF(AND(H190="Perdido",I190=""),"Falta o motivo da perda",IF(AND(H190="Fechado",K190=""),"Falta o valor fechado",IF(C190="","Falta como chegou","")))))))</f>
        <v/>
      </c>
      <c r="M190" s="14" t="n"/>
      <c r="N190">
        <f>IF(OR(L190="Proposta sem próximo contato",L190="Próximo contato atrasado"),MAX(N$4:N189)+1,"")</f>
        <v/>
      </c>
    </row>
    <row r="191">
      <c r="A191" s="21" t="n"/>
      <c r="B191" s="14" t="n"/>
      <c r="C191" s="22" t="n"/>
      <c r="D191" s="14" t="n"/>
      <c r="E191" s="23" t="n"/>
      <c r="F191" s="22" t="n"/>
      <c r="G191" s="22" t="n"/>
      <c r="H191" s="22" t="n"/>
      <c r="I191" s="22" t="n"/>
      <c r="J191" s="21" t="n"/>
      <c r="K191" s="23" t="n"/>
      <c r="L191" s="24">
        <f>IF(COUNTA(A191:K191)=0,"",IF(A191="","Falta a data do pedido",IF(AND(H191="Proposta enviada",J191=""),"Proposta sem próximo contato",IF(AND(OR(H191="Novo",H191="Em conversa",H191="Proposta enviada"),J191&lt;&gt;"",J191&lt;TODAY()),"Próximo contato atrasado",IF(AND(H191="Perdido",I191=""),"Falta o motivo da perda",IF(AND(H191="Fechado",K191=""),"Falta o valor fechado",IF(C191="","Falta como chegou","")))))))</f>
        <v/>
      </c>
      <c r="M191" s="14" t="n"/>
      <c r="N191">
        <f>IF(OR(L191="Proposta sem próximo contato",L191="Próximo contato atrasado"),MAX(N$4:N190)+1,"")</f>
        <v/>
      </c>
    </row>
    <row r="192">
      <c r="A192" s="21" t="n"/>
      <c r="B192" s="14" t="n"/>
      <c r="C192" s="22" t="n"/>
      <c r="D192" s="14" t="n"/>
      <c r="E192" s="23" t="n"/>
      <c r="F192" s="22" t="n"/>
      <c r="G192" s="22" t="n"/>
      <c r="H192" s="22" t="n"/>
      <c r="I192" s="22" t="n"/>
      <c r="J192" s="21" t="n"/>
      <c r="K192" s="23" t="n"/>
      <c r="L192" s="24">
        <f>IF(COUNTA(A192:K192)=0,"",IF(A192="","Falta a data do pedido",IF(AND(H192="Proposta enviada",J192=""),"Proposta sem próximo contato",IF(AND(OR(H192="Novo",H192="Em conversa",H192="Proposta enviada"),J192&lt;&gt;"",J192&lt;TODAY()),"Próximo contato atrasado",IF(AND(H192="Perdido",I192=""),"Falta o motivo da perda",IF(AND(H192="Fechado",K192=""),"Falta o valor fechado",IF(C192="","Falta como chegou","")))))))</f>
        <v/>
      </c>
      <c r="M192" s="14" t="n"/>
      <c r="N192">
        <f>IF(OR(L192="Proposta sem próximo contato",L192="Próximo contato atrasado"),MAX(N$4:N191)+1,"")</f>
        <v/>
      </c>
    </row>
    <row r="193">
      <c r="A193" s="21" t="n"/>
      <c r="B193" s="14" t="n"/>
      <c r="C193" s="22" t="n"/>
      <c r="D193" s="14" t="n"/>
      <c r="E193" s="23" t="n"/>
      <c r="F193" s="22" t="n"/>
      <c r="G193" s="22" t="n"/>
      <c r="H193" s="22" t="n"/>
      <c r="I193" s="22" t="n"/>
      <c r="J193" s="21" t="n"/>
      <c r="K193" s="23" t="n"/>
      <c r="L193" s="24">
        <f>IF(COUNTA(A193:K193)=0,"",IF(A193="","Falta a data do pedido",IF(AND(H193="Proposta enviada",J193=""),"Proposta sem próximo contato",IF(AND(OR(H193="Novo",H193="Em conversa",H193="Proposta enviada"),J193&lt;&gt;"",J193&lt;TODAY()),"Próximo contato atrasado",IF(AND(H193="Perdido",I193=""),"Falta o motivo da perda",IF(AND(H193="Fechado",K193=""),"Falta o valor fechado",IF(C193="","Falta como chegou","")))))))</f>
        <v/>
      </c>
      <c r="M193" s="14" t="n"/>
      <c r="N193">
        <f>IF(OR(L193="Proposta sem próximo contato",L193="Próximo contato atrasado"),MAX(N$4:N192)+1,"")</f>
        <v/>
      </c>
    </row>
    <row r="194">
      <c r="A194" s="21" t="n"/>
      <c r="B194" s="14" t="n"/>
      <c r="C194" s="22" t="n"/>
      <c r="D194" s="14" t="n"/>
      <c r="E194" s="23" t="n"/>
      <c r="F194" s="22" t="n"/>
      <c r="G194" s="22" t="n"/>
      <c r="H194" s="22" t="n"/>
      <c r="I194" s="22" t="n"/>
      <c r="J194" s="21" t="n"/>
      <c r="K194" s="23" t="n"/>
      <c r="L194" s="24">
        <f>IF(COUNTA(A194:K194)=0,"",IF(A194="","Falta a data do pedido",IF(AND(H194="Proposta enviada",J194=""),"Proposta sem próximo contato",IF(AND(OR(H194="Novo",H194="Em conversa",H194="Proposta enviada"),J194&lt;&gt;"",J194&lt;TODAY()),"Próximo contato atrasado",IF(AND(H194="Perdido",I194=""),"Falta o motivo da perda",IF(AND(H194="Fechado",K194=""),"Falta o valor fechado",IF(C194="","Falta como chegou","")))))))</f>
        <v/>
      </c>
      <c r="M194" s="14" t="n"/>
      <c r="N194">
        <f>IF(OR(L194="Proposta sem próximo contato",L194="Próximo contato atrasado"),MAX(N$4:N193)+1,"")</f>
        <v/>
      </c>
    </row>
    <row r="195">
      <c r="A195" s="21" t="n"/>
      <c r="B195" s="14" t="n"/>
      <c r="C195" s="22" t="n"/>
      <c r="D195" s="14" t="n"/>
      <c r="E195" s="23" t="n"/>
      <c r="F195" s="22" t="n"/>
      <c r="G195" s="22" t="n"/>
      <c r="H195" s="22" t="n"/>
      <c r="I195" s="22" t="n"/>
      <c r="J195" s="21" t="n"/>
      <c r="K195" s="23" t="n"/>
      <c r="L195" s="24">
        <f>IF(COUNTA(A195:K195)=0,"",IF(A195="","Falta a data do pedido",IF(AND(H195="Proposta enviada",J195=""),"Proposta sem próximo contato",IF(AND(OR(H195="Novo",H195="Em conversa",H195="Proposta enviada"),J195&lt;&gt;"",J195&lt;TODAY()),"Próximo contato atrasado",IF(AND(H195="Perdido",I195=""),"Falta o motivo da perda",IF(AND(H195="Fechado",K195=""),"Falta o valor fechado",IF(C195="","Falta como chegou","")))))))</f>
        <v/>
      </c>
      <c r="M195" s="14" t="n"/>
      <c r="N195">
        <f>IF(OR(L195="Proposta sem próximo contato",L195="Próximo contato atrasado"),MAX(N$4:N194)+1,"")</f>
        <v/>
      </c>
    </row>
    <row r="196">
      <c r="A196" s="21" t="n"/>
      <c r="B196" s="14" t="n"/>
      <c r="C196" s="22" t="n"/>
      <c r="D196" s="14" t="n"/>
      <c r="E196" s="23" t="n"/>
      <c r="F196" s="22" t="n"/>
      <c r="G196" s="22" t="n"/>
      <c r="H196" s="22" t="n"/>
      <c r="I196" s="22" t="n"/>
      <c r="J196" s="21" t="n"/>
      <c r="K196" s="23" t="n"/>
      <c r="L196" s="24">
        <f>IF(COUNTA(A196:K196)=0,"",IF(A196="","Falta a data do pedido",IF(AND(H196="Proposta enviada",J196=""),"Proposta sem próximo contato",IF(AND(OR(H196="Novo",H196="Em conversa",H196="Proposta enviada"),J196&lt;&gt;"",J196&lt;TODAY()),"Próximo contato atrasado",IF(AND(H196="Perdido",I196=""),"Falta o motivo da perda",IF(AND(H196="Fechado",K196=""),"Falta o valor fechado",IF(C196="","Falta como chegou","")))))))</f>
        <v/>
      </c>
      <c r="M196" s="14" t="n"/>
      <c r="N196">
        <f>IF(OR(L196="Proposta sem próximo contato",L196="Próximo contato atrasado"),MAX(N$4:N195)+1,"")</f>
        <v/>
      </c>
    </row>
    <row r="197">
      <c r="A197" s="21" t="n"/>
      <c r="B197" s="14" t="n"/>
      <c r="C197" s="22" t="n"/>
      <c r="D197" s="14" t="n"/>
      <c r="E197" s="23" t="n"/>
      <c r="F197" s="22" t="n"/>
      <c r="G197" s="22" t="n"/>
      <c r="H197" s="22" t="n"/>
      <c r="I197" s="22" t="n"/>
      <c r="J197" s="21" t="n"/>
      <c r="K197" s="23" t="n"/>
      <c r="L197" s="24">
        <f>IF(COUNTA(A197:K197)=0,"",IF(A197="","Falta a data do pedido",IF(AND(H197="Proposta enviada",J197=""),"Proposta sem próximo contato",IF(AND(OR(H197="Novo",H197="Em conversa",H197="Proposta enviada"),J197&lt;&gt;"",J197&lt;TODAY()),"Próximo contato atrasado",IF(AND(H197="Perdido",I197=""),"Falta o motivo da perda",IF(AND(H197="Fechado",K197=""),"Falta o valor fechado",IF(C197="","Falta como chegou","")))))))</f>
        <v/>
      </c>
      <c r="M197" s="14" t="n"/>
      <c r="N197">
        <f>IF(OR(L197="Proposta sem próximo contato",L197="Próximo contato atrasado"),MAX(N$4:N196)+1,"")</f>
        <v/>
      </c>
    </row>
    <row r="198">
      <c r="A198" s="21" t="n"/>
      <c r="B198" s="14" t="n"/>
      <c r="C198" s="22" t="n"/>
      <c r="D198" s="14" t="n"/>
      <c r="E198" s="23" t="n"/>
      <c r="F198" s="22" t="n"/>
      <c r="G198" s="22" t="n"/>
      <c r="H198" s="22" t="n"/>
      <c r="I198" s="22" t="n"/>
      <c r="J198" s="21" t="n"/>
      <c r="K198" s="23" t="n"/>
      <c r="L198" s="24">
        <f>IF(COUNTA(A198:K198)=0,"",IF(A198="","Falta a data do pedido",IF(AND(H198="Proposta enviada",J198=""),"Proposta sem próximo contato",IF(AND(OR(H198="Novo",H198="Em conversa",H198="Proposta enviada"),J198&lt;&gt;"",J198&lt;TODAY()),"Próximo contato atrasado",IF(AND(H198="Perdido",I198=""),"Falta o motivo da perda",IF(AND(H198="Fechado",K198=""),"Falta o valor fechado",IF(C198="","Falta como chegou","")))))))</f>
        <v/>
      </c>
      <c r="M198" s="14" t="n"/>
      <c r="N198">
        <f>IF(OR(L198="Proposta sem próximo contato",L198="Próximo contato atrasado"),MAX(N$4:N197)+1,"")</f>
        <v/>
      </c>
    </row>
    <row r="199">
      <c r="A199" s="21" t="n"/>
      <c r="B199" s="14" t="n"/>
      <c r="C199" s="22" t="n"/>
      <c r="D199" s="14" t="n"/>
      <c r="E199" s="23" t="n"/>
      <c r="F199" s="22" t="n"/>
      <c r="G199" s="22" t="n"/>
      <c r="H199" s="22" t="n"/>
      <c r="I199" s="22" t="n"/>
      <c r="J199" s="21" t="n"/>
      <c r="K199" s="23" t="n"/>
      <c r="L199" s="24">
        <f>IF(COUNTA(A199:K199)=0,"",IF(A199="","Falta a data do pedido",IF(AND(H199="Proposta enviada",J199=""),"Proposta sem próximo contato",IF(AND(OR(H199="Novo",H199="Em conversa",H199="Proposta enviada"),J199&lt;&gt;"",J199&lt;TODAY()),"Próximo contato atrasado",IF(AND(H199="Perdido",I199=""),"Falta o motivo da perda",IF(AND(H199="Fechado",K199=""),"Falta o valor fechado",IF(C199="","Falta como chegou","")))))))</f>
        <v/>
      </c>
      <c r="M199" s="14" t="n"/>
      <c r="N199">
        <f>IF(OR(L199="Proposta sem próximo contato",L199="Próximo contato atrasado"),MAX(N$4:N198)+1,"")</f>
        <v/>
      </c>
    </row>
    <row r="200">
      <c r="A200" s="21" t="n"/>
      <c r="B200" s="14" t="n"/>
      <c r="C200" s="22" t="n"/>
      <c r="D200" s="14" t="n"/>
      <c r="E200" s="23" t="n"/>
      <c r="F200" s="22" t="n"/>
      <c r="G200" s="22" t="n"/>
      <c r="H200" s="22" t="n"/>
      <c r="I200" s="22" t="n"/>
      <c r="J200" s="21" t="n"/>
      <c r="K200" s="23" t="n"/>
      <c r="L200" s="24">
        <f>IF(COUNTA(A200:K200)=0,"",IF(A200="","Falta a data do pedido",IF(AND(H200="Proposta enviada",J200=""),"Proposta sem próximo contato",IF(AND(OR(H200="Novo",H200="Em conversa",H200="Proposta enviada"),J200&lt;&gt;"",J200&lt;TODAY()),"Próximo contato atrasado",IF(AND(H200="Perdido",I200=""),"Falta o motivo da perda",IF(AND(H200="Fechado",K200=""),"Falta o valor fechado",IF(C200="","Falta como chegou","")))))))</f>
        <v/>
      </c>
      <c r="M200" s="14" t="n"/>
      <c r="N200">
        <f>IF(OR(L200="Proposta sem próximo contato",L200="Próximo contato atrasado"),MAX(N$4:N199)+1,"")</f>
        <v/>
      </c>
    </row>
    <row r="201">
      <c r="A201" s="21" t="n"/>
      <c r="B201" s="14" t="n"/>
      <c r="C201" s="22" t="n"/>
      <c r="D201" s="14" t="n"/>
      <c r="E201" s="23" t="n"/>
      <c r="F201" s="22" t="n"/>
      <c r="G201" s="22" t="n"/>
      <c r="H201" s="22" t="n"/>
      <c r="I201" s="22" t="n"/>
      <c r="J201" s="21" t="n"/>
      <c r="K201" s="23" t="n"/>
      <c r="L201" s="24">
        <f>IF(COUNTA(A201:K201)=0,"",IF(A201="","Falta a data do pedido",IF(AND(H201="Proposta enviada",J201=""),"Proposta sem próximo contato",IF(AND(OR(H201="Novo",H201="Em conversa",H201="Proposta enviada"),J201&lt;&gt;"",J201&lt;TODAY()),"Próximo contato atrasado",IF(AND(H201="Perdido",I201=""),"Falta o motivo da perda",IF(AND(H201="Fechado",K201=""),"Falta o valor fechado",IF(C201="","Falta como chegou","")))))))</f>
        <v/>
      </c>
      <c r="M201" s="14" t="n"/>
      <c r="N201">
        <f>IF(OR(L201="Proposta sem próximo contato",L201="Próximo contato atrasado"),MAX(N$4:N200)+1,"")</f>
        <v/>
      </c>
    </row>
    <row r="202">
      <c r="A202" s="21" t="n"/>
      <c r="B202" s="14" t="n"/>
      <c r="C202" s="22" t="n"/>
      <c r="D202" s="14" t="n"/>
      <c r="E202" s="23" t="n"/>
      <c r="F202" s="22" t="n"/>
      <c r="G202" s="22" t="n"/>
      <c r="H202" s="22" t="n"/>
      <c r="I202" s="22" t="n"/>
      <c r="J202" s="21" t="n"/>
      <c r="K202" s="23" t="n"/>
      <c r="L202" s="24">
        <f>IF(COUNTA(A202:K202)=0,"",IF(A202="","Falta a data do pedido",IF(AND(H202="Proposta enviada",J202=""),"Proposta sem próximo contato",IF(AND(OR(H202="Novo",H202="Em conversa",H202="Proposta enviada"),J202&lt;&gt;"",J202&lt;TODAY()),"Próximo contato atrasado",IF(AND(H202="Perdido",I202=""),"Falta o motivo da perda",IF(AND(H202="Fechado",K202=""),"Falta o valor fechado",IF(C202="","Falta como chegou","")))))))</f>
        <v/>
      </c>
      <c r="M202" s="14" t="n"/>
      <c r="N202">
        <f>IF(OR(L202="Proposta sem próximo contato",L202="Próximo contato atrasado"),MAX(N$4:N201)+1,"")</f>
        <v/>
      </c>
    </row>
    <row r="203">
      <c r="A203" s="21" t="n"/>
      <c r="B203" s="14" t="n"/>
      <c r="C203" s="22" t="n"/>
      <c r="D203" s="14" t="n"/>
      <c r="E203" s="23" t="n"/>
      <c r="F203" s="22" t="n"/>
      <c r="G203" s="22" t="n"/>
      <c r="H203" s="22" t="n"/>
      <c r="I203" s="22" t="n"/>
      <c r="J203" s="21" t="n"/>
      <c r="K203" s="23" t="n"/>
      <c r="L203" s="24">
        <f>IF(COUNTA(A203:K203)=0,"",IF(A203="","Falta a data do pedido",IF(AND(H203="Proposta enviada",J203=""),"Proposta sem próximo contato",IF(AND(OR(H203="Novo",H203="Em conversa",H203="Proposta enviada"),J203&lt;&gt;"",J203&lt;TODAY()),"Próximo contato atrasado",IF(AND(H203="Perdido",I203=""),"Falta o motivo da perda",IF(AND(H203="Fechado",K203=""),"Falta o valor fechado",IF(C203="","Falta como chegou","")))))))</f>
        <v/>
      </c>
      <c r="M203" s="14" t="n"/>
      <c r="N203">
        <f>IF(OR(L203="Proposta sem próximo contato",L203="Próximo contato atrasado"),MAX(N$4:N202)+1,"")</f>
        <v/>
      </c>
    </row>
    <row r="204">
      <c r="A204" s="21" t="n"/>
      <c r="B204" s="14" t="n"/>
      <c r="C204" s="22" t="n"/>
      <c r="D204" s="14" t="n"/>
      <c r="E204" s="23" t="n"/>
      <c r="F204" s="22" t="n"/>
      <c r="G204" s="22" t="n"/>
      <c r="H204" s="22" t="n"/>
      <c r="I204" s="22" t="n"/>
      <c r="J204" s="21" t="n"/>
      <c r="K204" s="23" t="n"/>
      <c r="L204" s="24">
        <f>IF(COUNTA(A204:K204)=0,"",IF(A204="","Falta a data do pedido",IF(AND(H204="Proposta enviada",J204=""),"Proposta sem próximo contato",IF(AND(OR(H204="Novo",H204="Em conversa",H204="Proposta enviada"),J204&lt;&gt;"",J204&lt;TODAY()),"Próximo contato atrasado",IF(AND(H204="Perdido",I204=""),"Falta o motivo da perda",IF(AND(H204="Fechado",K204=""),"Falta o valor fechado",IF(C204="","Falta como chegou","")))))))</f>
        <v/>
      </c>
      <c r="M204" s="14" t="n"/>
      <c r="N204">
        <f>IF(OR(L204="Proposta sem próximo contato",L204="Próximo contato atrasado"),MAX(N$4:N203)+1,"")</f>
        <v/>
      </c>
    </row>
    <row r="205">
      <c r="A205" s="21" t="n"/>
      <c r="B205" s="14" t="n"/>
      <c r="C205" s="22" t="n"/>
      <c r="D205" s="14" t="n"/>
      <c r="E205" s="23" t="n"/>
      <c r="F205" s="22" t="n"/>
      <c r="G205" s="22" t="n"/>
      <c r="H205" s="22" t="n"/>
      <c r="I205" s="22" t="n"/>
      <c r="J205" s="21" t="n"/>
      <c r="K205" s="23" t="n"/>
      <c r="L205" s="24">
        <f>IF(COUNTA(A205:K205)=0,"",IF(A205="","Falta a data do pedido",IF(AND(H205="Proposta enviada",J205=""),"Proposta sem próximo contato",IF(AND(OR(H205="Novo",H205="Em conversa",H205="Proposta enviada"),J205&lt;&gt;"",J205&lt;TODAY()),"Próximo contato atrasado",IF(AND(H205="Perdido",I205=""),"Falta o motivo da perda",IF(AND(H205="Fechado",K205=""),"Falta o valor fechado",IF(C205="","Falta como chegou","")))))))</f>
        <v/>
      </c>
      <c r="M205" s="14" t="n"/>
      <c r="N205">
        <f>IF(OR(L205="Proposta sem próximo contato",L205="Próximo contato atrasado"),MAX(N$4:N204)+1,"")</f>
        <v/>
      </c>
    </row>
    <row r="206">
      <c r="A206" s="21" t="n"/>
      <c r="B206" s="14" t="n"/>
      <c r="C206" s="22" t="n"/>
      <c r="D206" s="14" t="n"/>
      <c r="E206" s="23" t="n"/>
      <c r="F206" s="22" t="n"/>
      <c r="G206" s="22" t="n"/>
      <c r="H206" s="22" t="n"/>
      <c r="I206" s="22" t="n"/>
      <c r="J206" s="21" t="n"/>
      <c r="K206" s="23" t="n"/>
      <c r="L206" s="24">
        <f>IF(COUNTA(A206:K206)=0,"",IF(A206="","Falta a data do pedido",IF(AND(H206="Proposta enviada",J206=""),"Proposta sem próximo contato",IF(AND(OR(H206="Novo",H206="Em conversa",H206="Proposta enviada"),J206&lt;&gt;"",J206&lt;TODAY()),"Próximo contato atrasado",IF(AND(H206="Perdido",I206=""),"Falta o motivo da perda",IF(AND(H206="Fechado",K206=""),"Falta o valor fechado",IF(C206="","Falta como chegou","")))))))</f>
        <v/>
      </c>
      <c r="M206" s="14" t="n"/>
      <c r="N206">
        <f>IF(OR(L206="Proposta sem próximo contato",L206="Próximo contato atrasado"),MAX(N$4:N205)+1,"")</f>
        <v/>
      </c>
    </row>
    <row r="207">
      <c r="A207" s="21" t="n"/>
      <c r="B207" s="14" t="n"/>
      <c r="C207" s="22" t="n"/>
      <c r="D207" s="14" t="n"/>
      <c r="E207" s="23" t="n"/>
      <c r="F207" s="22" t="n"/>
      <c r="G207" s="22" t="n"/>
      <c r="H207" s="22" t="n"/>
      <c r="I207" s="22" t="n"/>
      <c r="J207" s="21" t="n"/>
      <c r="K207" s="23" t="n"/>
      <c r="L207" s="24">
        <f>IF(COUNTA(A207:K207)=0,"",IF(A207="","Falta a data do pedido",IF(AND(H207="Proposta enviada",J207=""),"Proposta sem próximo contato",IF(AND(OR(H207="Novo",H207="Em conversa",H207="Proposta enviada"),J207&lt;&gt;"",J207&lt;TODAY()),"Próximo contato atrasado",IF(AND(H207="Perdido",I207=""),"Falta o motivo da perda",IF(AND(H207="Fechado",K207=""),"Falta o valor fechado",IF(C207="","Falta como chegou","")))))))</f>
        <v/>
      </c>
      <c r="M207" s="14" t="n"/>
      <c r="N207">
        <f>IF(OR(L207="Proposta sem próximo contato",L207="Próximo contato atrasado"),MAX(N$4:N206)+1,"")</f>
        <v/>
      </c>
    </row>
    <row r="208">
      <c r="A208" s="21" t="n"/>
      <c r="B208" s="14" t="n"/>
      <c r="C208" s="22" t="n"/>
      <c r="D208" s="14" t="n"/>
      <c r="E208" s="23" t="n"/>
      <c r="F208" s="22" t="n"/>
      <c r="G208" s="22" t="n"/>
      <c r="H208" s="22" t="n"/>
      <c r="I208" s="22" t="n"/>
      <c r="J208" s="21" t="n"/>
      <c r="K208" s="23" t="n"/>
      <c r="L208" s="24">
        <f>IF(COUNTA(A208:K208)=0,"",IF(A208="","Falta a data do pedido",IF(AND(H208="Proposta enviada",J208=""),"Proposta sem próximo contato",IF(AND(OR(H208="Novo",H208="Em conversa",H208="Proposta enviada"),J208&lt;&gt;"",J208&lt;TODAY()),"Próximo contato atrasado",IF(AND(H208="Perdido",I208=""),"Falta o motivo da perda",IF(AND(H208="Fechado",K208=""),"Falta o valor fechado",IF(C208="","Falta como chegou","")))))))</f>
        <v/>
      </c>
      <c r="M208" s="14" t="n"/>
      <c r="N208">
        <f>IF(OR(L208="Proposta sem próximo contato",L208="Próximo contato atrasado"),MAX(N$4:N207)+1,"")</f>
        <v/>
      </c>
    </row>
    <row r="209">
      <c r="A209" s="21" t="n"/>
      <c r="B209" s="14" t="n"/>
      <c r="C209" s="22" t="n"/>
      <c r="D209" s="14" t="n"/>
      <c r="E209" s="23" t="n"/>
      <c r="F209" s="22" t="n"/>
      <c r="G209" s="22" t="n"/>
      <c r="H209" s="22" t="n"/>
      <c r="I209" s="22" t="n"/>
      <c r="J209" s="21" t="n"/>
      <c r="K209" s="23" t="n"/>
      <c r="L209" s="24">
        <f>IF(COUNTA(A209:K209)=0,"",IF(A209="","Falta a data do pedido",IF(AND(H209="Proposta enviada",J209=""),"Proposta sem próximo contato",IF(AND(OR(H209="Novo",H209="Em conversa",H209="Proposta enviada"),J209&lt;&gt;"",J209&lt;TODAY()),"Próximo contato atrasado",IF(AND(H209="Perdido",I209=""),"Falta o motivo da perda",IF(AND(H209="Fechado",K209=""),"Falta o valor fechado",IF(C209="","Falta como chegou","")))))))</f>
        <v/>
      </c>
      <c r="M209" s="14" t="n"/>
      <c r="N209">
        <f>IF(OR(L209="Proposta sem próximo contato",L209="Próximo contato atrasado"),MAX(N$4:N208)+1,"")</f>
        <v/>
      </c>
    </row>
    <row r="210">
      <c r="A210" s="21" t="n"/>
      <c r="B210" s="14" t="n"/>
      <c r="C210" s="22" t="n"/>
      <c r="D210" s="14" t="n"/>
      <c r="E210" s="23" t="n"/>
      <c r="F210" s="22" t="n"/>
      <c r="G210" s="22" t="n"/>
      <c r="H210" s="22" t="n"/>
      <c r="I210" s="22" t="n"/>
      <c r="J210" s="21" t="n"/>
      <c r="K210" s="23" t="n"/>
      <c r="L210" s="24">
        <f>IF(COUNTA(A210:K210)=0,"",IF(A210="","Falta a data do pedido",IF(AND(H210="Proposta enviada",J210=""),"Proposta sem próximo contato",IF(AND(OR(H210="Novo",H210="Em conversa",H210="Proposta enviada"),J210&lt;&gt;"",J210&lt;TODAY()),"Próximo contato atrasado",IF(AND(H210="Perdido",I210=""),"Falta o motivo da perda",IF(AND(H210="Fechado",K210=""),"Falta o valor fechado",IF(C210="","Falta como chegou","")))))))</f>
        <v/>
      </c>
      <c r="M210" s="14" t="n"/>
      <c r="N210">
        <f>IF(OR(L210="Proposta sem próximo contato",L210="Próximo contato atrasado"),MAX(N$4:N209)+1,"")</f>
        <v/>
      </c>
    </row>
    <row r="211">
      <c r="A211" s="21" t="n"/>
      <c r="B211" s="14" t="n"/>
      <c r="C211" s="22" t="n"/>
      <c r="D211" s="14" t="n"/>
      <c r="E211" s="23" t="n"/>
      <c r="F211" s="22" t="n"/>
      <c r="G211" s="22" t="n"/>
      <c r="H211" s="22" t="n"/>
      <c r="I211" s="22" t="n"/>
      <c r="J211" s="21" t="n"/>
      <c r="K211" s="23" t="n"/>
      <c r="L211" s="24">
        <f>IF(COUNTA(A211:K211)=0,"",IF(A211="","Falta a data do pedido",IF(AND(H211="Proposta enviada",J211=""),"Proposta sem próximo contato",IF(AND(OR(H211="Novo",H211="Em conversa",H211="Proposta enviada"),J211&lt;&gt;"",J211&lt;TODAY()),"Próximo contato atrasado",IF(AND(H211="Perdido",I211=""),"Falta o motivo da perda",IF(AND(H211="Fechado",K211=""),"Falta o valor fechado",IF(C211="","Falta como chegou","")))))))</f>
        <v/>
      </c>
      <c r="M211" s="14" t="n"/>
      <c r="N211">
        <f>IF(OR(L211="Proposta sem próximo contato",L211="Próximo contato atrasado"),MAX(N$4:N210)+1,"")</f>
        <v/>
      </c>
    </row>
    <row r="212">
      <c r="A212" s="21" t="n"/>
      <c r="B212" s="14" t="n"/>
      <c r="C212" s="22" t="n"/>
      <c r="D212" s="14" t="n"/>
      <c r="E212" s="23" t="n"/>
      <c r="F212" s="22" t="n"/>
      <c r="G212" s="22" t="n"/>
      <c r="H212" s="22" t="n"/>
      <c r="I212" s="22" t="n"/>
      <c r="J212" s="21" t="n"/>
      <c r="K212" s="23" t="n"/>
      <c r="L212" s="24">
        <f>IF(COUNTA(A212:K212)=0,"",IF(A212="","Falta a data do pedido",IF(AND(H212="Proposta enviada",J212=""),"Proposta sem próximo contato",IF(AND(OR(H212="Novo",H212="Em conversa",H212="Proposta enviada"),J212&lt;&gt;"",J212&lt;TODAY()),"Próximo contato atrasado",IF(AND(H212="Perdido",I212=""),"Falta o motivo da perda",IF(AND(H212="Fechado",K212=""),"Falta o valor fechado",IF(C212="","Falta como chegou","")))))))</f>
        <v/>
      </c>
      <c r="M212" s="14" t="n"/>
      <c r="N212">
        <f>IF(OR(L212="Proposta sem próximo contato",L212="Próximo contato atrasado"),MAX(N$4:N211)+1,"")</f>
        <v/>
      </c>
    </row>
    <row r="213">
      <c r="A213" s="21" t="n"/>
      <c r="B213" s="14" t="n"/>
      <c r="C213" s="22" t="n"/>
      <c r="D213" s="14" t="n"/>
      <c r="E213" s="23" t="n"/>
      <c r="F213" s="22" t="n"/>
      <c r="G213" s="22" t="n"/>
      <c r="H213" s="22" t="n"/>
      <c r="I213" s="22" t="n"/>
      <c r="J213" s="21" t="n"/>
      <c r="K213" s="23" t="n"/>
      <c r="L213" s="24">
        <f>IF(COUNTA(A213:K213)=0,"",IF(A213="","Falta a data do pedido",IF(AND(H213="Proposta enviada",J213=""),"Proposta sem próximo contato",IF(AND(OR(H213="Novo",H213="Em conversa",H213="Proposta enviada"),J213&lt;&gt;"",J213&lt;TODAY()),"Próximo contato atrasado",IF(AND(H213="Perdido",I213=""),"Falta o motivo da perda",IF(AND(H213="Fechado",K213=""),"Falta o valor fechado",IF(C213="","Falta como chegou","")))))))</f>
        <v/>
      </c>
      <c r="M213" s="14" t="n"/>
      <c r="N213">
        <f>IF(OR(L213="Proposta sem próximo contato",L213="Próximo contato atrasado"),MAX(N$4:N212)+1,"")</f>
        <v/>
      </c>
    </row>
    <row r="214">
      <c r="A214" s="21" t="n"/>
      <c r="B214" s="14" t="n"/>
      <c r="C214" s="22" t="n"/>
      <c r="D214" s="14" t="n"/>
      <c r="E214" s="23" t="n"/>
      <c r="F214" s="22" t="n"/>
      <c r="G214" s="22" t="n"/>
      <c r="H214" s="22" t="n"/>
      <c r="I214" s="22" t="n"/>
      <c r="J214" s="21" t="n"/>
      <c r="K214" s="23" t="n"/>
      <c r="L214" s="24">
        <f>IF(COUNTA(A214:K214)=0,"",IF(A214="","Falta a data do pedido",IF(AND(H214="Proposta enviada",J214=""),"Proposta sem próximo contato",IF(AND(OR(H214="Novo",H214="Em conversa",H214="Proposta enviada"),J214&lt;&gt;"",J214&lt;TODAY()),"Próximo contato atrasado",IF(AND(H214="Perdido",I214=""),"Falta o motivo da perda",IF(AND(H214="Fechado",K214=""),"Falta o valor fechado",IF(C214="","Falta como chegou","")))))))</f>
        <v/>
      </c>
      <c r="M214" s="14" t="n"/>
      <c r="N214">
        <f>IF(OR(L214="Proposta sem próximo contato",L214="Próximo contato atrasado"),MAX(N$4:N213)+1,"")</f>
        <v/>
      </c>
    </row>
    <row r="215">
      <c r="A215" s="21" t="n"/>
      <c r="B215" s="14" t="n"/>
      <c r="C215" s="22" t="n"/>
      <c r="D215" s="14" t="n"/>
      <c r="E215" s="23" t="n"/>
      <c r="F215" s="22" t="n"/>
      <c r="G215" s="22" t="n"/>
      <c r="H215" s="22" t="n"/>
      <c r="I215" s="22" t="n"/>
      <c r="J215" s="21" t="n"/>
      <c r="K215" s="23" t="n"/>
      <c r="L215" s="24">
        <f>IF(COUNTA(A215:K215)=0,"",IF(A215="","Falta a data do pedido",IF(AND(H215="Proposta enviada",J215=""),"Proposta sem próximo contato",IF(AND(OR(H215="Novo",H215="Em conversa",H215="Proposta enviada"),J215&lt;&gt;"",J215&lt;TODAY()),"Próximo contato atrasado",IF(AND(H215="Perdido",I215=""),"Falta o motivo da perda",IF(AND(H215="Fechado",K215=""),"Falta o valor fechado",IF(C215="","Falta como chegou","")))))))</f>
        <v/>
      </c>
      <c r="M215" s="14" t="n"/>
      <c r="N215">
        <f>IF(OR(L215="Proposta sem próximo contato",L215="Próximo contato atrasado"),MAX(N$4:N214)+1,"")</f>
        <v/>
      </c>
    </row>
    <row r="216">
      <c r="A216" s="21" t="n"/>
      <c r="B216" s="14" t="n"/>
      <c r="C216" s="22" t="n"/>
      <c r="D216" s="14" t="n"/>
      <c r="E216" s="23" t="n"/>
      <c r="F216" s="22" t="n"/>
      <c r="G216" s="22" t="n"/>
      <c r="H216" s="22" t="n"/>
      <c r="I216" s="22" t="n"/>
      <c r="J216" s="21" t="n"/>
      <c r="K216" s="23" t="n"/>
      <c r="L216" s="24">
        <f>IF(COUNTA(A216:K216)=0,"",IF(A216="","Falta a data do pedido",IF(AND(H216="Proposta enviada",J216=""),"Proposta sem próximo contato",IF(AND(OR(H216="Novo",H216="Em conversa",H216="Proposta enviada"),J216&lt;&gt;"",J216&lt;TODAY()),"Próximo contato atrasado",IF(AND(H216="Perdido",I216=""),"Falta o motivo da perda",IF(AND(H216="Fechado",K216=""),"Falta o valor fechado",IF(C216="","Falta como chegou","")))))))</f>
        <v/>
      </c>
      <c r="M216" s="14" t="n"/>
      <c r="N216">
        <f>IF(OR(L216="Proposta sem próximo contato",L216="Próximo contato atrasado"),MAX(N$4:N215)+1,"")</f>
        <v/>
      </c>
    </row>
    <row r="217">
      <c r="A217" s="21" t="n"/>
      <c r="B217" s="14" t="n"/>
      <c r="C217" s="22" t="n"/>
      <c r="D217" s="14" t="n"/>
      <c r="E217" s="23" t="n"/>
      <c r="F217" s="22" t="n"/>
      <c r="G217" s="22" t="n"/>
      <c r="H217" s="22" t="n"/>
      <c r="I217" s="22" t="n"/>
      <c r="J217" s="21" t="n"/>
      <c r="K217" s="23" t="n"/>
      <c r="L217" s="24">
        <f>IF(COUNTA(A217:K217)=0,"",IF(A217="","Falta a data do pedido",IF(AND(H217="Proposta enviada",J217=""),"Proposta sem próximo contato",IF(AND(OR(H217="Novo",H217="Em conversa",H217="Proposta enviada"),J217&lt;&gt;"",J217&lt;TODAY()),"Próximo contato atrasado",IF(AND(H217="Perdido",I217=""),"Falta o motivo da perda",IF(AND(H217="Fechado",K217=""),"Falta o valor fechado",IF(C217="","Falta como chegou","")))))))</f>
        <v/>
      </c>
      <c r="M217" s="14" t="n"/>
      <c r="N217">
        <f>IF(OR(L217="Proposta sem próximo contato",L217="Próximo contato atrasado"),MAX(N$4:N216)+1,"")</f>
        <v/>
      </c>
    </row>
    <row r="218">
      <c r="A218" s="21" t="n"/>
      <c r="B218" s="14" t="n"/>
      <c r="C218" s="22" t="n"/>
      <c r="D218" s="14" t="n"/>
      <c r="E218" s="23" t="n"/>
      <c r="F218" s="22" t="n"/>
      <c r="G218" s="22" t="n"/>
      <c r="H218" s="22" t="n"/>
      <c r="I218" s="22" t="n"/>
      <c r="J218" s="21" t="n"/>
      <c r="K218" s="23" t="n"/>
      <c r="L218" s="24">
        <f>IF(COUNTA(A218:K218)=0,"",IF(A218="","Falta a data do pedido",IF(AND(H218="Proposta enviada",J218=""),"Proposta sem próximo contato",IF(AND(OR(H218="Novo",H218="Em conversa",H218="Proposta enviada"),J218&lt;&gt;"",J218&lt;TODAY()),"Próximo contato atrasado",IF(AND(H218="Perdido",I218=""),"Falta o motivo da perda",IF(AND(H218="Fechado",K218=""),"Falta o valor fechado",IF(C218="","Falta como chegou","")))))))</f>
        <v/>
      </c>
      <c r="M218" s="14" t="n"/>
      <c r="N218">
        <f>IF(OR(L218="Proposta sem próximo contato",L218="Próximo contato atrasado"),MAX(N$4:N217)+1,"")</f>
        <v/>
      </c>
    </row>
    <row r="219">
      <c r="A219" s="21" t="n"/>
      <c r="B219" s="14" t="n"/>
      <c r="C219" s="22" t="n"/>
      <c r="D219" s="14" t="n"/>
      <c r="E219" s="23" t="n"/>
      <c r="F219" s="22" t="n"/>
      <c r="G219" s="22" t="n"/>
      <c r="H219" s="22" t="n"/>
      <c r="I219" s="22" t="n"/>
      <c r="J219" s="21" t="n"/>
      <c r="K219" s="23" t="n"/>
      <c r="L219" s="24">
        <f>IF(COUNTA(A219:K219)=0,"",IF(A219="","Falta a data do pedido",IF(AND(H219="Proposta enviada",J219=""),"Proposta sem próximo contato",IF(AND(OR(H219="Novo",H219="Em conversa",H219="Proposta enviada"),J219&lt;&gt;"",J219&lt;TODAY()),"Próximo contato atrasado",IF(AND(H219="Perdido",I219=""),"Falta o motivo da perda",IF(AND(H219="Fechado",K219=""),"Falta o valor fechado",IF(C219="","Falta como chegou","")))))))</f>
        <v/>
      </c>
      <c r="M219" s="14" t="n"/>
      <c r="N219">
        <f>IF(OR(L219="Proposta sem próximo contato",L219="Próximo contato atrasado"),MAX(N$4:N218)+1,"")</f>
        <v/>
      </c>
    </row>
    <row r="220">
      <c r="A220" s="21" t="n"/>
      <c r="B220" s="14" t="n"/>
      <c r="C220" s="22" t="n"/>
      <c r="D220" s="14" t="n"/>
      <c r="E220" s="23" t="n"/>
      <c r="F220" s="22" t="n"/>
      <c r="G220" s="22" t="n"/>
      <c r="H220" s="22" t="n"/>
      <c r="I220" s="22" t="n"/>
      <c r="J220" s="21" t="n"/>
      <c r="K220" s="23" t="n"/>
      <c r="L220" s="24">
        <f>IF(COUNTA(A220:K220)=0,"",IF(A220="","Falta a data do pedido",IF(AND(H220="Proposta enviada",J220=""),"Proposta sem próximo contato",IF(AND(OR(H220="Novo",H220="Em conversa",H220="Proposta enviada"),J220&lt;&gt;"",J220&lt;TODAY()),"Próximo contato atrasado",IF(AND(H220="Perdido",I220=""),"Falta o motivo da perda",IF(AND(H220="Fechado",K220=""),"Falta o valor fechado",IF(C220="","Falta como chegou","")))))))</f>
        <v/>
      </c>
      <c r="M220" s="14" t="n"/>
      <c r="N220">
        <f>IF(OR(L220="Proposta sem próximo contato",L220="Próximo contato atrasado"),MAX(N$4:N219)+1,"")</f>
        <v/>
      </c>
    </row>
    <row r="221">
      <c r="A221" s="21" t="n"/>
      <c r="B221" s="14" t="n"/>
      <c r="C221" s="22" t="n"/>
      <c r="D221" s="14" t="n"/>
      <c r="E221" s="23" t="n"/>
      <c r="F221" s="22" t="n"/>
      <c r="G221" s="22" t="n"/>
      <c r="H221" s="22" t="n"/>
      <c r="I221" s="22" t="n"/>
      <c r="J221" s="21" t="n"/>
      <c r="K221" s="23" t="n"/>
      <c r="L221" s="24">
        <f>IF(COUNTA(A221:K221)=0,"",IF(A221="","Falta a data do pedido",IF(AND(H221="Proposta enviada",J221=""),"Proposta sem próximo contato",IF(AND(OR(H221="Novo",H221="Em conversa",H221="Proposta enviada"),J221&lt;&gt;"",J221&lt;TODAY()),"Próximo contato atrasado",IF(AND(H221="Perdido",I221=""),"Falta o motivo da perda",IF(AND(H221="Fechado",K221=""),"Falta o valor fechado",IF(C221="","Falta como chegou","")))))))</f>
        <v/>
      </c>
      <c r="M221" s="14" t="n"/>
      <c r="N221">
        <f>IF(OR(L221="Proposta sem próximo contato",L221="Próximo contato atrasado"),MAX(N$4:N220)+1,"")</f>
        <v/>
      </c>
    </row>
    <row r="222">
      <c r="A222" s="21" t="n"/>
      <c r="B222" s="14" t="n"/>
      <c r="C222" s="22" t="n"/>
      <c r="D222" s="14" t="n"/>
      <c r="E222" s="23" t="n"/>
      <c r="F222" s="22" t="n"/>
      <c r="G222" s="22" t="n"/>
      <c r="H222" s="22" t="n"/>
      <c r="I222" s="22" t="n"/>
      <c r="J222" s="21" t="n"/>
      <c r="K222" s="23" t="n"/>
      <c r="L222" s="24">
        <f>IF(COUNTA(A222:K222)=0,"",IF(A222="","Falta a data do pedido",IF(AND(H222="Proposta enviada",J222=""),"Proposta sem próximo contato",IF(AND(OR(H222="Novo",H222="Em conversa",H222="Proposta enviada"),J222&lt;&gt;"",J222&lt;TODAY()),"Próximo contato atrasado",IF(AND(H222="Perdido",I222=""),"Falta o motivo da perda",IF(AND(H222="Fechado",K222=""),"Falta o valor fechado",IF(C222="","Falta como chegou","")))))))</f>
        <v/>
      </c>
      <c r="M222" s="14" t="n"/>
      <c r="N222">
        <f>IF(OR(L222="Proposta sem próximo contato",L222="Próximo contato atrasado"),MAX(N$4:N221)+1,"")</f>
        <v/>
      </c>
    </row>
    <row r="223">
      <c r="A223" s="21" t="n"/>
      <c r="B223" s="14" t="n"/>
      <c r="C223" s="22" t="n"/>
      <c r="D223" s="14" t="n"/>
      <c r="E223" s="23" t="n"/>
      <c r="F223" s="22" t="n"/>
      <c r="G223" s="22" t="n"/>
      <c r="H223" s="22" t="n"/>
      <c r="I223" s="22" t="n"/>
      <c r="J223" s="21" t="n"/>
      <c r="K223" s="23" t="n"/>
      <c r="L223" s="24">
        <f>IF(COUNTA(A223:K223)=0,"",IF(A223="","Falta a data do pedido",IF(AND(H223="Proposta enviada",J223=""),"Proposta sem próximo contato",IF(AND(OR(H223="Novo",H223="Em conversa",H223="Proposta enviada"),J223&lt;&gt;"",J223&lt;TODAY()),"Próximo contato atrasado",IF(AND(H223="Perdido",I223=""),"Falta o motivo da perda",IF(AND(H223="Fechado",K223=""),"Falta o valor fechado",IF(C223="","Falta como chegou","")))))))</f>
        <v/>
      </c>
      <c r="M223" s="14" t="n"/>
      <c r="N223">
        <f>IF(OR(L223="Proposta sem próximo contato",L223="Próximo contato atrasado"),MAX(N$4:N222)+1,"")</f>
        <v/>
      </c>
    </row>
    <row r="224">
      <c r="A224" s="21" t="n"/>
      <c r="B224" s="14" t="n"/>
      <c r="C224" s="22" t="n"/>
      <c r="D224" s="14" t="n"/>
      <c r="E224" s="23" t="n"/>
      <c r="F224" s="22" t="n"/>
      <c r="G224" s="22" t="n"/>
      <c r="H224" s="22" t="n"/>
      <c r="I224" s="22" t="n"/>
      <c r="J224" s="21" t="n"/>
      <c r="K224" s="23" t="n"/>
      <c r="L224" s="24">
        <f>IF(COUNTA(A224:K224)=0,"",IF(A224="","Falta a data do pedido",IF(AND(H224="Proposta enviada",J224=""),"Proposta sem próximo contato",IF(AND(OR(H224="Novo",H224="Em conversa",H224="Proposta enviada"),J224&lt;&gt;"",J224&lt;TODAY()),"Próximo contato atrasado",IF(AND(H224="Perdido",I224=""),"Falta o motivo da perda",IF(AND(H224="Fechado",K224=""),"Falta o valor fechado",IF(C224="","Falta como chegou","")))))))</f>
        <v/>
      </c>
      <c r="M224" s="14" t="n"/>
      <c r="N224">
        <f>IF(OR(L224="Proposta sem próximo contato",L224="Próximo contato atrasado"),MAX(N$4:N223)+1,"")</f>
        <v/>
      </c>
    </row>
    <row r="225">
      <c r="A225" s="21" t="n"/>
      <c r="B225" s="14" t="n"/>
      <c r="C225" s="22" t="n"/>
      <c r="D225" s="14" t="n"/>
      <c r="E225" s="23" t="n"/>
      <c r="F225" s="22" t="n"/>
      <c r="G225" s="22" t="n"/>
      <c r="H225" s="22" t="n"/>
      <c r="I225" s="22" t="n"/>
      <c r="J225" s="21" t="n"/>
      <c r="K225" s="23" t="n"/>
      <c r="L225" s="24">
        <f>IF(COUNTA(A225:K225)=0,"",IF(A225="","Falta a data do pedido",IF(AND(H225="Proposta enviada",J225=""),"Proposta sem próximo contato",IF(AND(OR(H225="Novo",H225="Em conversa",H225="Proposta enviada"),J225&lt;&gt;"",J225&lt;TODAY()),"Próximo contato atrasado",IF(AND(H225="Perdido",I225=""),"Falta o motivo da perda",IF(AND(H225="Fechado",K225=""),"Falta o valor fechado",IF(C225="","Falta como chegou","")))))))</f>
        <v/>
      </c>
      <c r="M225" s="14" t="n"/>
      <c r="N225">
        <f>IF(OR(L225="Proposta sem próximo contato",L225="Próximo contato atrasado"),MAX(N$4:N224)+1,"")</f>
        <v/>
      </c>
    </row>
    <row r="226">
      <c r="A226" s="21" t="n"/>
      <c r="B226" s="14" t="n"/>
      <c r="C226" s="22" t="n"/>
      <c r="D226" s="14" t="n"/>
      <c r="E226" s="23" t="n"/>
      <c r="F226" s="22" t="n"/>
      <c r="G226" s="22" t="n"/>
      <c r="H226" s="22" t="n"/>
      <c r="I226" s="22" t="n"/>
      <c r="J226" s="21" t="n"/>
      <c r="K226" s="23" t="n"/>
      <c r="L226" s="24">
        <f>IF(COUNTA(A226:K226)=0,"",IF(A226="","Falta a data do pedido",IF(AND(H226="Proposta enviada",J226=""),"Proposta sem próximo contato",IF(AND(OR(H226="Novo",H226="Em conversa",H226="Proposta enviada"),J226&lt;&gt;"",J226&lt;TODAY()),"Próximo contato atrasado",IF(AND(H226="Perdido",I226=""),"Falta o motivo da perda",IF(AND(H226="Fechado",K226=""),"Falta o valor fechado",IF(C226="","Falta como chegou","")))))))</f>
        <v/>
      </c>
      <c r="M226" s="14" t="n"/>
      <c r="N226">
        <f>IF(OR(L226="Proposta sem próximo contato",L226="Próximo contato atrasado"),MAX(N$4:N225)+1,"")</f>
        <v/>
      </c>
    </row>
    <row r="227">
      <c r="A227" s="21" t="n"/>
      <c r="B227" s="14" t="n"/>
      <c r="C227" s="22" t="n"/>
      <c r="D227" s="14" t="n"/>
      <c r="E227" s="23" t="n"/>
      <c r="F227" s="22" t="n"/>
      <c r="G227" s="22" t="n"/>
      <c r="H227" s="22" t="n"/>
      <c r="I227" s="22" t="n"/>
      <c r="J227" s="21" t="n"/>
      <c r="K227" s="23" t="n"/>
      <c r="L227" s="24">
        <f>IF(COUNTA(A227:K227)=0,"",IF(A227="","Falta a data do pedido",IF(AND(H227="Proposta enviada",J227=""),"Proposta sem próximo contato",IF(AND(OR(H227="Novo",H227="Em conversa",H227="Proposta enviada"),J227&lt;&gt;"",J227&lt;TODAY()),"Próximo contato atrasado",IF(AND(H227="Perdido",I227=""),"Falta o motivo da perda",IF(AND(H227="Fechado",K227=""),"Falta o valor fechado",IF(C227="","Falta como chegou","")))))))</f>
        <v/>
      </c>
      <c r="M227" s="14" t="n"/>
      <c r="N227">
        <f>IF(OR(L227="Proposta sem próximo contato",L227="Próximo contato atrasado"),MAX(N$4:N226)+1,"")</f>
        <v/>
      </c>
    </row>
    <row r="228">
      <c r="A228" s="21" t="n"/>
      <c r="B228" s="14" t="n"/>
      <c r="C228" s="22" t="n"/>
      <c r="D228" s="14" t="n"/>
      <c r="E228" s="23" t="n"/>
      <c r="F228" s="22" t="n"/>
      <c r="G228" s="22" t="n"/>
      <c r="H228" s="22" t="n"/>
      <c r="I228" s="22" t="n"/>
      <c r="J228" s="21" t="n"/>
      <c r="K228" s="23" t="n"/>
      <c r="L228" s="24">
        <f>IF(COUNTA(A228:K228)=0,"",IF(A228="","Falta a data do pedido",IF(AND(H228="Proposta enviada",J228=""),"Proposta sem próximo contato",IF(AND(OR(H228="Novo",H228="Em conversa",H228="Proposta enviada"),J228&lt;&gt;"",J228&lt;TODAY()),"Próximo contato atrasado",IF(AND(H228="Perdido",I228=""),"Falta o motivo da perda",IF(AND(H228="Fechado",K228=""),"Falta o valor fechado",IF(C228="","Falta como chegou","")))))))</f>
        <v/>
      </c>
      <c r="M228" s="14" t="n"/>
      <c r="N228">
        <f>IF(OR(L228="Proposta sem próximo contato",L228="Próximo contato atrasado"),MAX(N$4:N227)+1,"")</f>
        <v/>
      </c>
    </row>
    <row r="229">
      <c r="A229" s="21" t="n"/>
      <c r="B229" s="14" t="n"/>
      <c r="C229" s="22" t="n"/>
      <c r="D229" s="14" t="n"/>
      <c r="E229" s="23" t="n"/>
      <c r="F229" s="22" t="n"/>
      <c r="G229" s="22" t="n"/>
      <c r="H229" s="22" t="n"/>
      <c r="I229" s="22" t="n"/>
      <c r="J229" s="21" t="n"/>
      <c r="K229" s="23" t="n"/>
      <c r="L229" s="24">
        <f>IF(COUNTA(A229:K229)=0,"",IF(A229="","Falta a data do pedido",IF(AND(H229="Proposta enviada",J229=""),"Proposta sem próximo contato",IF(AND(OR(H229="Novo",H229="Em conversa",H229="Proposta enviada"),J229&lt;&gt;"",J229&lt;TODAY()),"Próximo contato atrasado",IF(AND(H229="Perdido",I229=""),"Falta o motivo da perda",IF(AND(H229="Fechado",K229=""),"Falta o valor fechado",IF(C229="","Falta como chegou","")))))))</f>
        <v/>
      </c>
      <c r="M229" s="14" t="n"/>
      <c r="N229">
        <f>IF(OR(L229="Proposta sem próximo contato",L229="Próximo contato atrasado"),MAX(N$4:N228)+1,"")</f>
        <v/>
      </c>
    </row>
    <row r="230">
      <c r="A230" s="21" t="n"/>
      <c r="B230" s="14" t="n"/>
      <c r="C230" s="22" t="n"/>
      <c r="D230" s="14" t="n"/>
      <c r="E230" s="23" t="n"/>
      <c r="F230" s="22" t="n"/>
      <c r="G230" s="22" t="n"/>
      <c r="H230" s="22" t="n"/>
      <c r="I230" s="22" t="n"/>
      <c r="J230" s="21" t="n"/>
      <c r="K230" s="23" t="n"/>
      <c r="L230" s="24">
        <f>IF(COUNTA(A230:K230)=0,"",IF(A230="","Falta a data do pedido",IF(AND(H230="Proposta enviada",J230=""),"Proposta sem próximo contato",IF(AND(OR(H230="Novo",H230="Em conversa",H230="Proposta enviada"),J230&lt;&gt;"",J230&lt;TODAY()),"Próximo contato atrasado",IF(AND(H230="Perdido",I230=""),"Falta o motivo da perda",IF(AND(H230="Fechado",K230=""),"Falta o valor fechado",IF(C230="","Falta como chegou","")))))))</f>
        <v/>
      </c>
      <c r="M230" s="14" t="n"/>
      <c r="N230">
        <f>IF(OR(L230="Proposta sem próximo contato",L230="Próximo contato atrasado"),MAX(N$4:N229)+1,"")</f>
        <v/>
      </c>
    </row>
    <row r="231">
      <c r="A231" s="21" t="n"/>
      <c r="B231" s="14" t="n"/>
      <c r="C231" s="22" t="n"/>
      <c r="D231" s="14" t="n"/>
      <c r="E231" s="23" t="n"/>
      <c r="F231" s="22" t="n"/>
      <c r="G231" s="22" t="n"/>
      <c r="H231" s="22" t="n"/>
      <c r="I231" s="22" t="n"/>
      <c r="J231" s="21" t="n"/>
      <c r="K231" s="23" t="n"/>
      <c r="L231" s="24">
        <f>IF(COUNTA(A231:K231)=0,"",IF(A231="","Falta a data do pedido",IF(AND(H231="Proposta enviada",J231=""),"Proposta sem próximo contato",IF(AND(OR(H231="Novo",H231="Em conversa",H231="Proposta enviada"),J231&lt;&gt;"",J231&lt;TODAY()),"Próximo contato atrasado",IF(AND(H231="Perdido",I231=""),"Falta o motivo da perda",IF(AND(H231="Fechado",K231=""),"Falta o valor fechado",IF(C231="","Falta como chegou","")))))))</f>
        <v/>
      </c>
      <c r="M231" s="14" t="n"/>
      <c r="N231">
        <f>IF(OR(L231="Proposta sem próximo contato",L231="Próximo contato atrasado"),MAX(N$4:N230)+1,"")</f>
        <v/>
      </c>
    </row>
    <row r="232">
      <c r="A232" s="21" t="n"/>
      <c r="B232" s="14" t="n"/>
      <c r="C232" s="22" t="n"/>
      <c r="D232" s="14" t="n"/>
      <c r="E232" s="23" t="n"/>
      <c r="F232" s="22" t="n"/>
      <c r="G232" s="22" t="n"/>
      <c r="H232" s="22" t="n"/>
      <c r="I232" s="22" t="n"/>
      <c r="J232" s="21" t="n"/>
      <c r="K232" s="23" t="n"/>
      <c r="L232" s="24">
        <f>IF(COUNTA(A232:K232)=0,"",IF(A232="","Falta a data do pedido",IF(AND(H232="Proposta enviada",J232=""),"Proposta sem próximo contato",IF(AND(OR(H232="Novo",H232="Em conversa",H232="Proposta enviada"),J232&lt;&gt;"",J232&lt;TODAY()),"Próximo contato atrasado",IF(AND(H232="Perdido",I232=""),"Falta o motivo da perda",IF(AND(H232="Fechado",K232=""),"Falta o valor fechado",IF(C232="","Falta como chegou","")))))))</f>
        <v/>
      </c>
      <c r="M232" s="14" t="n"/>
      <c r="N232">
        <f>IF(OR(L232="Proposta sem próximo contato",L232="Próximo contato atrasado"),MAX(N$4:N231)+1,"")</f>
        <v/>
      </c>
    </row>
    <row r="233">
      <c r="A233" s="21" t="n"/>
      <c r="B233" s="14" t="n"/>
      <c r="C233" s="22" t="n"/>
      <c r="D233" s="14" t="n"/>
      <c r="E233" s="23" t="n"/>
      <c r="F233" s="22" t="n"/>
      <c r="G233" s="22" t="n"/>
      <c r="H233" s="22" t="n"/>
      <c r="I233" s="22" t="n"/>
      <c r="J233" s="21" t="n"/>
      <c r="K233" s="23" t="n"/>
      <c r="L233" s="24">
        <f>IF(COUNTA(A233:K233)=0,"",IF(A233="","Falta a data do pedido",IF(AND(H233="Proposta enviada",J233=""),"Proposta sem próximo contato",IF(AND(OR(H233="Novo",H233="Em conversa",H233="Proposta enviada"),J233&lt;&gt;"",J233&lt;TODAY()),"Próximo contato atrasado",IF(AND(H233="Perdido",I233=""),"Falta o motivo da perda",IF(AND(H233="Fechado",K233=""),"Falta o valor fechado",IF(C233="","Falta como chegou","")))))))</f>
        <v/>
      </c>
      <c r="M233" s="14" t="n"/>
      <c r="N233">
        <f>IF(OR(L233="Proposta sem próximo contato",L233="Próximo contato atrasado"),MAX(N$4:N232)+1,"")</f>
        <v/>
      </c>
    </row>
    <row r="234">
      <c r="A234" s="21" t="n"/>
      <c r="B234" s="14" t="n"/>
      <c r="C234" s="22" t="n"/>
      <c r="D234" s="14" t="n"/>
      <c r="E234" s="23" t="n"/>
      <c r="F234" s="22" t="n"/>
      <c r="G234" s="22" t="n"/>
      <c r="H234" s="22" t="n"/>
      <c r="I234" s="22" t="n"/>
      <c r="J234" s="21" t="n"/>
      <c r="K234" s="23" t="n"/>
      <c r="L234" s="24">
        <f>IF(COUNTA(A234:K234)=0,"",IF(A234="","Falta a data do pedido",IF(AND(H234="Proposta enviada",J234=""),"Proposta sem próximo contato",IF(AND(OR(H234="Novo",H234="Em conversa",H234="Proposta enviada"),J234&lt;&gt;"",J234&lt;TODAY()),"Próximo contato atrasado",IF(AND(H234="Perdido",I234=""),"Falta o motivo da perda",IF(AND(H234="Fechado",K234=""),"Falta o valor fechado",IF(C234="","Falta como chegou","")))))))</f>
        <v/>
      </c>
      <c r="M234" s="14" t="n"/>
      <c r="N234">
        <f>IF(OR(L234="Proposta sem próximo contato",L234="Próximo contato atrasado"),MAX(N$4:N233)+1,"")</f>
        <v/>
      </c>
    </row>
    <row r="235">
      <c r="A235" s="21" t="n"/>
      <c r="B235" s="14" t="n"/>
      <c r="C235" s="22" t="n"/>
      <c r="D235" s="14" t="n"/>
      <c r="E235" s="23" t="n"/>
      <c r="F235" s="22" t="n"/>
      <c r="G235" s="22" t="n"/>
      <c r="H235" s="22" t="n"/>
      <c r="I235" s="22" t="n"/>
      <c r="J235" s="21" t="n"/>
      <c r="K235" s="23" t="n"/>
      <c r="L235" s="24">
        <f>IF(COUNTA(A235:K235)=0,"",IF(A235="","Falta a data do pedido",IF(AND(H235="Proposta enviada",J235=""),"Proposta sem próximo contato",IF(AND(OR(H235="Novo",H235="Em conversa",H235="Proposta enviada"),J235&lt;&gt;"",J235&lt;TODAY()),"Próximo contato atrasado",IF(AND(H235="Perdido",I235=""),"Falta o motivo da perda",IF(AND(H235="Fechado",K235=""),"Falta o valor fechado",IF(C235="","Falta como chegou","")))))))</f>
        <v/>
      </c>
      <c r="M235" s="14" t="n"/>
      <c r="N235">
        <f>IF(OR(L235="Proposta sem próximo contato",L235="Próximo contato atrasado"),MAX(N$4:N234)+1,"")</f>
        <v/>
      </c>
    </row>
    <row r="236">
      <c r="A236" s="21" t="n"/>
      <c r="B236" s="14" t="n"/>
      <c r="C236" s="22" t="n"/>
      <c r="D236" s="14" t="n"/>
      <c r="E236" s="23" t="n"/>
      <c r="F236" s="22" t="n"/>
      <c r="G236" s="22" t="n"/>
      <c r="H236" s="22" t="n"/>
      <c r="I236" s="22" t="n"/>
      <c r="J236" s="21" t="n"/>
      <c r="K236" s="23" t="n"/>
      <c r="L236" s="24">
        <f>IF(COUNTA(A236:K236)=0,"",IF(A236="","Falta a data do pedido",IF(AND(H236="Proposta enviada",J236=""),"Proposta sem próximo contato",IF(AND(OR(H236="Novo",H236="Em conversa",H236="Proposta enviada"),J236&lt;&gt;"",J236&lt;TODAY()),"Próximo contato atrasado",IF(AND(H236="Perdido",I236=""),"Falta o motivo da perda",IF(AND(H236="Fechado",K236=""),"Falta o valor fechado",IF(C236="","Falta como chegou","")))))))</f>
        <v/>
      </c>
      <c r="M236" s="14" t="n"/>
      <c r="N236">
        <f>IF(OR(L236="Proposta sem próximo contato",L236="Próximo contato atrasado"),MAX(N$4:N235)+1,"")</f>
        <v/>
      </c>
    </row>
    <row r="237">
      <c r="A237" s="21" t="n"/>
      <c r="B237" s="14" t="n"/>
      <c r="C237" s="22" t="n"/>
      <c r="D237" s="14" t="n"/>
      <c r="E237" s="23" t="n"/>
      <c r="F237" s="22" t="n"/>
      <c r="G237" s="22" t="n"/>
      <c r="H237" s="22" t="n"/>
      <c r="I237" s="22" t="n"/>
      <c r="J237" s="21" t="n"/>
      <c r="K237" s="23" t="n"/>
      <c r="L237" s="24">
        <f>IF(COUNTA(A237:K237)=0,"",IF(A237="","Falta a data do pedido",IF(AND(H237="Proposta enviada",J237=""),"Proposta sem próximo contato",IF(AND(OR(H237="Novo",H237="Em conversa",H237="Proposta enviada"),J237&lt;&gt;"",J237&lt;TODAY()),"Próximo contato atrasado",IF(AND(H237="Perdido",I237=""),"Falta o motivo da perda",IF(AND(H237="Fechado",K237=""),"Falta o valor fechado",IF(C237="","Falta como chegou","")))))))</f>
        <v/>
      </c>
      <c r="M237" s="14" t="n"/>
      <c r="N237">
        <f>IF(OR(L237="Proposta sem próximo contato",L237="Próximo contato atrasado"),MAX(N$4:N236)+1,"")</f>
        <v/>
      </c>
    </row>
    <row r="238">
      <c r="A238" s="21" t="n"/>
      <c r="B238" s="14" t="n"/>
      <c r="C238" s="22" t="n"/>
      <c r="D238" s="14" t="n"/>
      <c r="E238" s="23" t="n"/>
      <c r="F238" s="22" t="n"/>
      <c r="G238" s="22" t="n"/>
      <c r="H238" s="22" t="n"/>
      <c r="I238" s="22" t="n"/>
      <c r="J238" s="21" t="n"/>
      <c r="K238" s="23" t="n"/>
      <c r="L238" s="24">
        <f>IF(COUNTA(A238:K238)=0,"",IF(A238="","Falta a data do pedido",IF(AND(H238="Proposta enviada",J238=""),"Proposta sem próximo contato",IF(AND(OR(H238="Novo",H238="Em conversa",H238="Proposta enviada"),J238&lt;&gt;"",J238&lt;TODAY()),"Próximo contato atrasado",IF(AND(H238="Perdido",I238=""),"Falta o motivo da perda",IF(AND(H238="Fechado",K238=""),"Falta o valor fechado",IF(C238="","Falta como chegou","")))))))</f>
        <v/>
      </c>
      <c r="M238" s="14" t="n"/>
      <c r="N238">
        <f>IF(OR(L238="Proposta sem próximo contato",L238="Próximo contato atrasado"),MAX(N$4:N237)+1,"")</f>
        <v/>
      </c>
    </row>
    <row r="239">
      <c r="A239" s="21" t="n"/>
      <c r="B239" s="14" t="n"/>
      <c r="C239" s="22" t="n"/>
      <c r="D239" s="14" t="n"/>
      <c r="E239" s="23" t="n"/>
      <c r="F239" s="22" t="n"/>
      <c r="G239" s="22" t="n"/>
      <c r="H239" s="22" t="n"/>
      <c r="I239" s="22" t="n"/>
      <c r="J239" s="21" t="n"/>
      <c r="K239" s="23" t="n"/>
      <c r="L239" s="24">
        <f>IF(COUNTA(A239:K239)=0,"",IF(A239="","Falta a data do pedido",IF(AND(H239="Proposta enviada",J239=""),"Proposta sem próximo contato",IF(AND(OR(H239="Novo",H239="Em conversa",H239="Proposta enviada"),J239&lt;&gt;"",J239&lt;TODAY()),"Próximo contato atrasado",IF(AND(H239="Perdido",I239=""),"Falta o motivo da perda",IF(AND(H239="Fechado",K239=""),"Falta o valor fechado",IF(C239="","Falta como chegou","")))))))</f>
        <v/>
      </c>
      <c r="M239" s="14" t="n"/>
      <c r="N239">
        <f>IF(OR(L239="Proposta sem próximo contato",L239="Próximo contato atrasado"),MAX(N$4:N238)+1,"")</f>
        <v/>
      </c>
    </row>
    <row r="240">
      <c r="A240" s="21" t="n"/>
      <c r="B240" s="14" t="n"/>
      <c r="C240" s="22" t="n"/>
      <c r="D240" s="14" t="n"/>
      <c r="E240" s="23" t="n"/>
      <c r="F240" s="22" t="n"/>
      <c r="G240" s="22" t="n"/>
      <c r="H240" s="22" t="n"/>
      <c r="I240" s="22" t="n"/>
      <c r="J240" s="21" t="n"/>
      <c r="K240" s="23" t="n"/>
      <c r="L240" s="24">
        <f>IF(COUNTA(A240:K240)=0,"",IF(A240="","Falta a data do pedido",IF(AND(H240="Proposta enviada",J240=""),"Proposta sem próximo contato",IF(AND(OR(H240="Novo",H240="Em conversa",H240="Proposta enviada"),J240&lt;&gt;"",J240&lt;TODAY()),"Próximo contato atrasado",IF(AND(H240="Perdido",I240=""),"Falta o motivo da perda",IF(AND(H240="Fechado",K240=""),"Falta o valor fechado",IF(C240="","Falta como chegou","")))))))</f>
        <v/>
      </c>
      <c r="M240" s="14" t="n"/>
      <c r="N240">
        <f>IF(OR(L240="Proposta sem próximo contato",L240="Próximo contato atrasado"),MAX(N$4:N239)+1,"")</f>
        <v/>
      </c>
    </row>
    <row r="241">
      <c r="A241" s="21" t="n"/>
      <c r="B241" s="14" t="n"/>
      <c r="C241" s="22" t="n"/>
      <c r="D241" s="14" t="n"/>
      <c r="E241" s="23" t="n"/>
      <c r="F241" s="22" t="n"/>
      <c r="G241" s="22" t="n"/>
      <c r="H241" s="22" t="n"/>
      <c r="I241" s="22" t="n"/>
      <c r="J241" s="21" t="n"/>
      <c r="K241" s="23" t="n"/>
      <c r="L241" s="24">
        <f>IF(COUNTA(A241:K241)=0,"",IF(A241="","Falta a data do pedido",IF(AND(H241="Proposta enviada",J241=""),"Proposta sem próximo contato",IF(AND(OR(H241="Novo",H241="Em conversa",H241="Proposta enviada"),J241&lt;&gt;"",J241&lt;TODAY()),"Próximo contato atrasado",IF(AND(H241="Perdido",I241=""),"Falta o motivo da perda",IF(AND(H241="Fechado",K241=""),"Falta o valor fechado",IF(C241="","Falta como chegou","")))))))</f>
        <v/>
      </c>
      <c r="M241" s="14" t="n"/>
      <c r="N241">
        <f>IF(OR(L241="Proposta sem próximo contato",L241="Próximo contato atrasado"),MAX(N$4:N240)+1,"")</f>
        <v/>
      </c>
    </row>
    <row r="242">
      <c r="A242" s="21" t="n"/>
      <c r="B242" s="14" t="n"/>
      <c r="C242" s="22" t="n"/>
      <c r="D242" s="14" t="n"/>
      <c r="E242" s="23" t="n"/>
      <c r="F242" s="22" t="n"/>
      <c r="G242" s="22" t="n"/>
      <c r="H242" s="22" t="n"/>
      <c r="I242" s="22" t="n"/>
      <c r="J242" s="21" t="n"/>
      <c r="K242" s="23" t="n"/>
      <c r="L242" s="24">
        <f>IF(COUNTA(A242:K242)=0,"",IF(A242="","Falta a data do pedido",IF(AND(H242="Proposta enviada",J242=""),"Proposta sem próximo contato",IF(AND(OR(H242="Novo",H242="Em conversa",H242="Proposta enviada"),J242&lt;&gt;"",J242&lt;TODAY()),"Próximo contato atrasado",IF(AND(H242="Perdido",I242=""),"Falta o motivo da perda",IF(AND(H242="Fechado",K242=""),"Falta o valor fechado",IF(C242="","Falta como chegou","")))))))</f>
        <v/>
      </c>
      <c r="M242" s="14" t="n"/>
      <c r="N242">
        <f>IF(OR(L242="Proposta sem próximo contato",L242="Próximo contato atrasado"),MAX(N$4:N241)+1,"")</f>
        <v/>
      </c>
    </row>
    <row r="243">
      <c r="A243" s="21" t="n"/>
      <c r="B243" s="14" t="n"/>
      <c r="C243" s="22" t="n"/>
      <c r="D243" s="14" t="n"/>
      <c r="E243" s="23" t="n"/>
      <c r="F243" s="22" t="n"/>
      <c r="G243" s="22" t="n"/>
      <c r="H243" s="22" t="n"/>
      <c r="I243" s="22" t="n"/>
      <c r="J243" s="21" t="n"/>
      <c r="K243" s="23" t="n"/>
      <c r="L243" s="24">
        <f>IF(COUNTA(A243:K243)=0,"",IF(A243="","Falta a data do pedido",IF(AND(H243="Proposta enviada",J243=""),"Proposta sem próximo contato",IF(AND(OR(H243="Novo",H243="Em conversa",H243="Proposta enviada"),J243&lt;&gt;"",J243&lt;TODAY()),"Próximo contato atrasado",IF(AND(H243="Perdido",I243=""),"Falta o motivo da perda",IF(AND(H243="Fechado",K243=""),"Falta o valor fechado",IF(C243="","Falta como chegou","")))))))</f>
        <v/>
      </c>
      <c r="M243" s="14" t="n"/>
      <c r="N243">
        <f>IF(OR(L243="Proposta sem próximo contato",L243="Próximo contato atrasado"),MAX(N$4:N242)+1,"")</f>
        <v/>
      </c>
    </row>
    <row r="244">
      <c r="A244" s="21" t="n"/>
      <c r="B244" s="14" t="n"/>
      <c r="C244" s="22" t="n"/>
      <c r="D244" s="14" t="n"/>
      <c r="E244" s="23" t="n"/>
      <c r="F244" s="22" t="n"/>
      <c r="G244" s="22" t="n"/>
      <c r="H244" s="22" t="n"/>
      <c r="I244" s="22" t="n"/>
      <c r="J244" s="21" t="n"/>
      <c r="K244" s="23" t="n"/>
      <c r="L244" s="24">
        <f>IF(COUNTA(A244:K244)=0,"",IF(A244="","Falta a data do pedido",IF(AND(H244="Proposta enviada",J244=""),"Proposta sem próximo contato",IF(AND(OR(H244="Novo",H244="Em conversa",H244="Proposta enviada"),J244&lt;&gt;"",J244&lt;TODAY()),"Próximo contato atrasado",IF(AND(H244="Perdido",I244=""),"Falta o motivo da perda",IF(AND(H244="Fechado",K244=""),"Falta o valor fechado",IF(C244="","Falta como chegou","")))))))</f>
        <v/>
      </c>
      <c r="M244" s="14" t="n"/>
      <c r="N244">
        <f>IF(OR(L244="Proposta sem próximo contato",L244="Próximo contato atrasado"),MAX(N$4:N243)+1,"")</f>
        <v/>
      </c>
    </row>
    <row r="245">
      <c r="A245" s="21" t="n"/>
      <c r="B245" s="14" t="n"/>
      <c r="C245" s="22" t="n"/>
      <c r="D245" s="14" t="n"/>
      <c r="E245" s="23" t="n"/>
      <c r="F245" s="22" t="n"/>
      <c r="G245" s="22" t="n"/>
      <c r="H245" s="22" t="n"/>
      <c r="I245" s="22" t="n"/>
      <c r="J245" s="21" t="n"/>
      <c r="K245" s="23" t="n"/>
      <c r="L245" s="24">
        <f>IF(COUNTA(A245:K245)=0,"",IF(A245="","Falta a data do pedido",IF(AND(H245="Proposta enviada",J245=""),"Proposta sem próximo contato",IF(AND(OR(H245="Novo",H245="Em conversa",H245="Proposta enviada"),J245&lt;&gt;"",J245&lt;TODAY()),"Próximo contato atrasado",IF(AND(H245="Perdido",I245=""),"Falta o motivo da perda",IF(AND(H245="Fechado",K245=""),"Falta o valor fechado",IF(C245="","Falta como chegou","")))))))</f>
        <v/>
      </c>
      <c r="M245" s="14" t="n"/>
      <c r="N245">
        <f>IF(OR(L245="Proposta sem próximo contato",L245="Próximo contato atrasado"),MAX(N$4:N244)+1,"")</f>
        <v/>
      </c>
    </row>
    <row r="246">
      <c r="A246" s="21" t="n"/>
      <c r="B246" s="14" t="n"/>
      <c r="C246" s="22" t="n"/>
      <c r="D246" s="14" t="n"/>
      <c r="E246" s="23" t="n"/>
      <c r="F246" s="22" t="n"/>
      <c r="G246" s="22" t="n"/>
      <c r="H246" s="22" t="n"/>
      <c r="I246" s="22" t="n"/>
      <c r="J246" s="21" t="n"/>
      <c r="K246" s="23" t="n"/>
      <c r="L246" s="24">
        <f>IF(COUNTA(A246:K246)=0,"",IF(A246="","Falta a data do pedido",IF(AND(H246="Proposta enviada",J246=""),"Proposta sem próximo contato",IF(AND(OR(H246="Novo",H246="Em conversa",H246="Proposta enviada"),J246&lt;&gt;"",J246&lt;TODAY()),"Próximo contato atrasado",IF(AND(H246="Perdido",I246=""),"Falta o motivo da perda",IF(AND(H246="Fechado",K246=""),"Falta o valor fechado",IF(C246="","Falta como chegou","")))))))</f>
        <v/>
      </c>
      <c r="M246" s="14" t="n"/>
      <c r="N246">
        <f>IF(OR(L246="Proposta sem próximo contato",L246="Próximo contato atrasado"),MAX(N$4:N245)+1,"")</f>
        <v/>
      </c>
    </row>
    <row r="247">
      <c r="A247" s="21" t="n"/>
      <c r="B247" s="14" t="n"/>
      <c r="C247" s="22" t="n"/>
      <c r="D247" s="14" t="n"/>
      <c r="E247" s="23" t="n"/>
      <c r="F247" s="22" t="n"/>
      <c r="G247" s="22" t="n"/>
      <c r="H247" s="22" t="n"/>
      <c r="I247" s="22" t="n"/>
      <c r="J247" s="21" t="n"/>
      <c r="K247" s="23" t="n"/>
      <c r="L247" s="24">
        <f>IF(COUNTA(A247:K247)=0,"",IF(A247="","Falta a data do pedido",IF(AND(H247="Proposta enviada",J247=""),"Proposta sem próximo contato",IF(AND(OR(H247="Novo",H247="Em conversa",H247="Proposta enviada"),J247&lt;&gt;"",J247&lt;TODAY()),"Próximo contato atrasado",IF(AND(H247="Perdido",I247=""),"Falta o motivo da perda",IF(AND(H247="Fechado",K247=""),"Falta o valor fechado",IF(C247="","Falta como chegou","")))))))</f>
        <v/>
      </c>
      <c r="M247" s="14" t="n"/>
      <c r="N247">
        <f>IF(OR(L247="Proposta sem próximo contato",L247="Próximo contato atrasado"),MAX(N$4:N246)+1,"")</f>
        <v/>
      </c>
    </row>
    <row r="248">
      <c r="A248" s="21" t="n"/>
      <c r="B248" s="14" t="n"/>
      <c r="C248" s="22" t="n"/>
      <c r="D248" s="14" t="n"/>
      <c r="E248" s="23" t="n"/>
      <c r="F248" s="22" t="n"/>
      <c r="G248" s="22" t="n"/>
      <c r="H248" s="22" t="n"/>
      <c r="I248" s="22" t="n"/>
      <c r="J248" s="21" t="n"/>
      <c r="K248" s="23" t="n"/>
      <c r="L248" s="24">
        <f>IF(COUNTA(A248:K248)=0,"",IF(A248="","Falta a data do pedido",IF(AND(H248="Proposta enviada",J248=""),"Proposta sem próximo contato",IF(AND(OR(H248="Novo",H248="Em conversa",H248="Proposta enviada"),J248&lt;&gt;"",J248&lt;TODAY()),"Próximo contato atrasado",IF(AND(H248="Perdido",I248=""),"Falta o motivo da perda",IF(AND(H248="Fechado",K248=""),"Falta o valor fechado",IF(C248="","Falta como chegou","")))))))</f>
        <v/>
      </c>
      <c r="M248" s="14" t="n"/>
      <c r="N248">
        <f>IF(OR(L248="Proposta sem próximo contato",L248="Próximo contato atrasado"),MAX(N$4:N247)+1,"")</f>
        <v/>
      </c>
    </row>
    <row r="249">
      <c r="A249" s="21" t="n"/>
      <c r="B249" s="14" t="n"/>
      <c r="C249" s="22" t="n"/>
      <c r="D249" s="14" t="n"/>
      <c r="E249" s="23" t="n"/>
      <c r="F249" s="22" t="n"/>
      <c r="G249" s="22" t="n"/>
      <c r="H249" s="22" t="n"/>
      <c r="I249" s="22" t="n"/>
      <c r="J249" s="21" t="n"/>
      <c r="K249" s="23" t="n"/>
      <c r="L249" s="24">
        <f>IF(COUNTA(A249:K249)=0,"",IF(A249="","Falta a data do pedido",IF(AND(H249="Proposta enviada",J249=""),"Proposta sem próximo contato",IF(AND(OR(H249="Novo",H249="Em conversa",H249="Proposta enviada"),J249&lt;&gt;"",J249&lt;TODAY()),"Próximo contato atrasado",IF(AND(H249="Perdido",I249=""),"Falta o motivo da perda",IF(AND(H249="Fechado",K249=""),"Falta o valor fechado",IF(C249="","Falta como chegou","")))))))</f>
        <v/>
      </c>
      <c r="M249" s="14" t="n"/>
      <c r="N249">
        <f>IF(OR(L249="Proposta sem próximo contato",L249="Próximo contato atrasado"),MAX(N$4:N248)+1,"")</f>
        <v/>
      </c>
    </row>
    <row r="250">
      <c r="A250" s="21" t="n"/>
      <c r="B250" s="14" t="n"/>
      <c r="C250" s="22" t="n"/>
      <c r="D250" s="14" t="n"/>
      <c r="E250" s="23" t="n"/>
      <c r="F250" s="22" t="n"/>
      <c r="G250" s="22" t="n"/>
      <c r="H250" s="22" t="n"/>
      <c r="I250" s="22" t="n"/>
      <c r="J250" s="21" t="n"/>
      <c r="K250" s="23" t="n"/>
      <c r="L250" s="24">
        <f>IF(COUNTA(A250:K250)=0,"",IF(A250="","Falta a data do pedido",IF(AND(H250="Proposta enviada",J250=""),"Proposta sem próximo contato",IF(AND(OR(H250="Novo",H250="Em conversa",H250="Proposta enviada"),J250&lt;&gt;"",J250&lt;TODAY()),"Próximo contato atrasado",IF(AND(H250="Perdido",I250=""),"Falta o motivo da perda",IF(AND(H250="Fechado",K250=""),"Falta o valor fechado",IF(C250="","Falta como chegou","")))))))</f>
        <v/>
      </c>
      <c r="M250" s="14" t="n"/>
      <c r="N250">
        <f>IF(OR(L250="Proposta sem próximo contato",L250="Próximo contato atrasado"),MAX(N$4:N249)+1,"")</f>
        <v/>
      </c>
    </row>
    <row r="251">
      <c r="A251" s="21" t="n"/>
      <c r="B251" s="14" t="n"/>
      <c r="C251" s="22" t="n"/>
      <c r="D251" s="14" t="n"/>
      <c r="E251" s="23" t="n"/>
      <c r="F251" s="22" t="n"/>
      <c r="G251" s="22" t="n"/>
      <c r="H251" s="22" t="n"/>
      <c r="I251" s="22" t="n"/>
      <c r="J251" s="21" t="n"/>
      <c r="K251" s="23" t="n"/>
      <c r="L251" s="24">
        <f>IF(COUNTA(A251:K251)=0,"",IF(A251="","Falta a data do pedido",IF(AND(H251="Proposta enviada",J251=""),"Proposta sem próximo contato",IF(AND(OR(H251="Novo",H251="Em conversa",H251="Proposta enviada"),J251&lt;&gt;"",J251&lt;TODAY()),"Próximo contato atrasado",IF(AND(H251="Perdido",I251=""),"Falta o motivo da perda",IF(AND(H251="Fechado",K251=""),"Falta o valor fechado",IF(C251="","Falta como chegou","")))))))</f>
        <v/>
      </c>
      <c r="M251" s="14" t="n"/>
      <c r="N251">
        <f>IF(OR(L251="Proposta sem próximo contato",L251="Próximo contato atrasado"),MAX(N$4:N250)+1,"")</f>
        <v/>
      </c>
    </row>
    <row r="252">
      <c r="A252" s="21" t="n"/>
      <c r="B252" s="14" t="n"/>
      <c r="C252" s="22" t="n"/>
      <c r="D252" s="14" t="n"/>
      <c r="E252" s="23" t="n"/>
      <c r="F252" s="22" t="n"/>
      <c r="G252" s="22" t="n"/>
      <c r="H252" s="22" t="n"/>
      <c r="I252" s="22" t="n"/>
      <c r="J252" s="21" t="n"/>
      <c r="K252" s="23" t="n"/>
      <c r="L252" s="24">
        <f>IF(COUNTA(A252:K252)=0,"",IF(A252="","Falta a data do pedido",IF(AND(H252="Proposta enviada",J252=""),"Proposta sem próximo contato",IF(AND(OR(H252="Novo",H252="Em conversa",H252="Proposta enviada"),J252&lt;&gt;"",J252&lt;TODAY()),"Próximo contato atrasado",IF(AND(H252="Perdido",I252=""),"Falta o motivo da perda",IF(AND(H252="Fechado",K252=""),"Falta o valor fechado",IF(C252="","Falta como chegou","")))))))</f>
        <v/>
      </c>
      <c r="M252" s="14" t="n"/>
      <c r="N252">
        <f>IF(OR(L252="Proposta sem próximo contato",L252="Próximo contato atrasado"),MAX(N$4:N251)+1,"")</f>
        <v/>
      </c>
    </row>
    <row r="253">
      <c r="A253" s="21" t="n"/>
      <c r="B253" s="14" t="n"/>
      <c r="C253" s="22" t="n"/>
      <c r="D253" s="14" t="n"/>
      <c r="E253" s="23" t="n"/>
      <c r="F253" s="22" t="n"/>
      <c r="G253" s="22" t="n"/>
      <c r="H253" s="22" t="n"/>
      <c r="I253" s="22" t="n"/>
      <c r="J253" s="21" t="n"/>
      <c r="K253" s="23" t="n"/>
      <c r="L253" s="24">
        <f>IF(COUNTA(A253:K253)=0,"",IF(A253="","Falta a data do pedido",IF(AND(H253="Proposta enviada",J253=""),"Proposta sem próximo contato",IF(AND(OR(H253="Novo",H253="Em conversa",H253="Proposta enviada"),J253&lt;&gt;"",J253&lt;TODAY()),"Próximo contato atrasado",IF(AND(H253="Perdido",I253=""),"Falta o motivo da perda",IF(AND(H253="Fechado",K253=""),"Falta o valor fechado",IF(C253="","Falta como chegou","")))))))</f>
        <v/>
      </c>
      <c r="M253" s="14" t="n"/>
      <c r="N253">
        <f>IF(OR(L253="Proposta sem próximo contato",L253="Próximo contato atrasado"),MAX(N$4:N252)+1,"")</f>
        <v/>
      </c>
    </row>
    <row r="254">
      <c r="A254" s="21" t="n"/>
      <c r="B254" s="14" t="n"/>
      <c r="C254" s="22" t="n"/>
      <c r="D254" s="14" t="n"/>
      <c r="E254" s="23" t="n"/>
      <c r="F254" s="22" t="n"/>
      <c r="G254" s="22" t="n"/>
      <c r="H254" s="22" t="n"/>
      <c r="I254" s="22" t="n"/>
      <c r="J254" s="21" t="n"/>
      <c r="K254" s="23" t="n"/>
      <c r="L254" s="24">
        <f>IF(COUNTA(A254:K254)=0,"",IF(A254="","Falta a data do pedido",IF(AND(H254="Proposta enviada",J254=""),"Proposta sem próximo contato",IF(AND(OR(H254="Novo",H254="Em conversa",H254="Proposta enviada"),J254&lt;&gt;"",J254&lt;TODAY()),"Próximo contato atrasado",IF(AND(H254="Perdido",I254=""),"Falta o motivo da perda",IF(AND(H254="Fechado",K254=""),"Falta o valor fechado",IF(C254="","Falta como chegou","")))))))</f>
        <v/>
      </c>
      <c r="M254" s="14" t="n"/>
      <c r="N254">
        <f>IF(OR(L254="Proposta sem próximo contato",L254="Próximo contato atrasado"),MAX(N$4:N253)+1,"")</f>
        <v/>
      </c>
    </row>
    <row r="255">
      <c r="A255" s="21" t="n"/>
      <c r="B255" s="14" t="n"/>
      <c r="C255" s="22" t="n"/>
      <c r="D255" s="14" t="n"/>
      <c r="E255" s="23" t="n"/>
      <c r="F255" s="22" t="n"/>
      <c r="G255" s="22" t="n"/>
      <c r="H255" s="22" t="n"/>
      <c r="I255" s="22" t="n"/>
      <c r="J255" s="21" t="n"/>
      <c r="K255" s="23" t="n"/>
      <c r="L255" s="24">
        <f>IF(COUNTA(A255:K255)=0,"",IF(A255="","Falta a data do pedido",IF(AND(H255="Proposta enviada",J255=""),"Proposta sem próximo contato",IF(AND(OR(H255="Novo",H255="Em conversa",H255="Proposta enviada"),J255&lt;&gt;"",J255&lt;TODAY()),"Próximo contato atrasado",IF(AND(H255="Perdido",I255=""),"Falta o motivo da perda",IF(AND(H255="Fechado",K255=""),"Falta o valor fechado",IF(C255="","Falta como chegou","")))))))</f>
        <v/>
      </c>
      <c r="M255" s="14" t="n"/>
      <c r="N255">
        <f>IF(OR(L255="Proposta sem próximo contato",L255="Próximo contato atrasado"),MAX(N$4:N254)+1,"")</f>
        <v/>
      </c>
    </row>
    <row r="256">
      <c r="A256" s="21" t="n"/>
      <c r="B256" s="14" t="n"/>
      <c r="C256" s="22" t="n"/>
      <c r="D256" s="14" t="n"/>
      <c r="E256" s="23" t="n"/>
      <c r="F256" s="22" t="n"/>
      <c r="G256" s="22" t="n"/>
      <c r="H256" s="22" t="n"/>
      <c r="I256" s="22" t="n"/>
      <c r="J256" s="21" t="n"/>
      <c r="K256" s="23" t="n"/>
      <c r="L256" s="24">
        <f>IF(COUNTA(A256:K256)=0,"",IF(A256="","Falta a data do pedido",IF(AND(H256="Proposta enviada",J256=""),"Proposta sem próximo contato",IF(AND(OR(H256="Novo",H256="Em conversa",H256="Proposta enviada"),J256&lt;&gt;"",J256&lt;TODAY()),"Próximo contato atrasado",IF(AND(H256="Perdido",I256=""),"Falta o motivo da perda",IF(AND(H256="Fechado",K256=""),"Falta o valor fechado",IF(C256="","Falta como chegou","")))))))</f>
        <v/>
      </c>
      <c r="M256" s="14" t="n"/>
      <c r="N256">
        <f>IF(OR(L256="Proposta sem próximo contato",L256="Próximo contato atrasado"),MAX(N$4:N255)+1,"")</f>
        <v/>
      </c>
    </row>
    <row r="257">
      <c r="A257" s="21" t="n"/>
      <c r="B257" s="14" t="n"/>
      <c r="C257" s="22" t="n"/>
      <c r="D257" s="14" t="n"/>
      <c r="E257" s="23" t="n"/>
      <c r="F257" s="22" t="n"/>
      <c r="G257" s="22" t="n"/>
      <c r="H257" s="22" t="n"/>
      <c r="I257" s="22" t="n"/>
      <c r="J257" s="21" t="n"/>
      <c r="K257" s="23" t="n"/>
      <c r="L257" s="24">
        <f>IF(COUNTA(A257:K257)=0,"",IF(A257="","Falta a data do pedido",IF(AND(H257="Proposta enviada",J257=""),"Proposta sem próximo contato",IF(AND(OR(H257="Novo",H257="Em conversa",H257="Proposta enviada"),J257&lt;&gt;"",J257&lt;TODAY()),"Próximo contato atrasado",IF(AND(H257="Perdido",I257=""),"Falta o motivo da perda",IF(AND(H257="Fechado",K257=""),"Falta o valor fechado",IF(C257="","Falta como chegou","")))))))</f>
        <v/>
      </c>
      <c r="M257" s="14" t="n"/>
      <c r="N257">
        <f>IF(OR(L257="Proposta sem próximo contato",L257="Próximo contato atrasado"),MAX(N$4:N256)+1,"")</f>
        <v/>
      </c>
    </row>
    <row r="258">
      <c r="A258" s="21" t="n"/>
      <c r="B258" s="14" t="n"/>
      <c r="C258" s="22" t="n"/>
      <c r="D258" s="14" t="n"/>
      <c r="E258" s="23" t="n"/>
      <c r="F258" s="22" t="n"/>
      <c r="G258" s="22" t="n"/>
      <c r="H258" s="22" t="n"/>
      <c r="I258" s="22" t="n"/>
      <c r="J258" s="21" t="n"/>
      <c r="K258" s="23" t="n"/>
      <c r="L258" s="24">
        <f>IF(COUNTA(A258:K258)=0,"",IF(A258="","Falta a data do pedido",IF(AND(H258="Proposta enviada",J258=""),"Proposta sem próximo contato",IF(AND(OR(H258="Novo",H258="Em conversa",H258="Proposta enviada"),J258&lt;&gt;"",J258&lt;TODAY()),"Próximo contato atrasado",IF(AND(H258="Perdido",I258=""),"Falta o motivo da perda",IF(AND(H258="Fechado",K258=""),"Falta o valor fechado",IF(C258="","Falta como chegou","")))))))</f>
        <v/>
      </c>
      <c r="M258" s="14" t="n"/>
      <c r="N258">
        <f>IF(OR(L258="Proposta sem próximo contato",L258="Próximo contato atrasado"),MAX(N$4:N257)+1,"")</f>
        <v/>
      </c>
    </row>
    <row r="259">
      <c r="A259" s="21" t="n"/>
      <c r="B259" s="14" t="n"/>
      <c r="C259" s="22" t="n"/>
      <c r="D259" s="14" t="n"/>
      <c r="E259" s="23" t="n"/>
      <c r="F259" s="22" t="n"/>
      <c r="G259" s="22" t="n"/>
      <c r="H259" s="22" t="n"/>
      <c r="I259" s="22" t="n"/>
      <c r="J259" s="21" t="n"/>
      <c r="K259" s="23" t="n"/>
      <c r="L259" s="24">
        <f>IF(COUNTA(A259:K259)=0,"",IF(A259="","Falta a data do pedido",IF(AND(H259="Proposta enviada",J259=""),"Proposta sem próximo contato",IF(AND(OR(H259="Novo",H259="Em conversa",H259="Proposta enviada"),J259&lt;&gt;"",J259&lt;TODAY()),"Próximo contato atrasado",IF(AND(H259="Perdido",I259=""),"Falta o motivo da perda",IF(AND(H259="Fechado",K259=""),"Falta o valor fechado",IF(C259="","Falta como chegou","")))))))</f>
        <v/>
      </c>
      <c r="M259" s="14" t="n"/>
      <c r="N259">
        <f>IF(OR(L259="Proposta sem próximo contato",L259="Próximo contato atrasado"),MAX(N$4:N258)+1,"")</f>
        <v/>
      </c>
    </row>
    <row r="260">
      <c r="A260" s="21" t="n"/>
      <c r="B260" s="14" t="n"/>
      <c r="C260" s="22" t="n"/>
      <c r="D260" s="14" t="n"/>
      <c r="E260" s="23" t="n"/>
      <c r="F260" s="22" t="n"/>
      <c r="G260" s="22" t="n"/>
      <c r="H260" s="22" t="n"/>
      <c r="I260" s="22" t="n"/>
      <c r="J260" s="21" t="n"/>
      <c r="K260" s="23" t="n"/>
      <c r="L260" s="24">
        <f>IF(COUNTA(A260:K260)=0,"",IF(A260="","Falta a data do pedido",IF(AND(H260="Proposta enviada",J260=""),"Proposta sem próximo contato",IF(AND(OR(H260="Novo",H260="Em conversa",H260="Proposta enviada"),J260&lt;&gt;"",J260&lt;TODAY()),"Próximo contato atrasado",IF(AND(H260="Perdido",I260=""),"Falta o motivo da perda",IF(AND(H260="Fechado",K260=""),"Falta o valor fechado",IF(C260="","Falta como chegou","")))))))</f>
        <v/>
      </c>
      <c r="M260" s="14" t="n"/>
      <c r="N260">
        <f>IF(OR(L260="Proposta sem próximo contato",L260="Próximo contato atrasado"),MAX(N$4:N259)+1,"")</f>
        <v/>
      </c>
    </row>
    <row r="261">
      <c r="A261" s="21" t="n"/>
      <c r="B261" s="14" t="n"/>
      <c r="C261" s="22" t="n"/>
      <c r="D261" s="14" t="n"/>
      <c r="E261" s="23" t="n"/>
      <c r="F261" s="22" t="n"/>
      <c r="G261" s="22" t="n"/>
      <c r="H261" s="22" t="n"/>
      <c r="I261" s="22" t="n"/>
      <c r="J261" s="21" t="n"/>
      <c r="K261" s="23" t="n"/>
      <c r="L261" s="24">
        <f>IF(COUNTA(A261:K261)=0,"",IF(A261="","Falta a data do pedido",IF(AND(H261="Proposta enviada",J261=""),"Proposta sem próximo contato",IF(AND(OR(H261="Novo",H261="Em conversa",H261="Proposta enviada"),J261&lt;&gt;"",J261&lt;TODAY()),"Próximo contato atrasado",IF(AND(H261="Perdido",I261=""),"Falta o motivo da perda",IF(AND(H261="Fechado",K261=""),"Falta o valor fechado",IF(C261="","Falta como chegou","")))))))</f>
        <v/>
      </c>
      <c r="M261" s="14" t="n"/>
      <c r="N261">
        <f>IF(OR(L261="Proposta sem próximo contato",L261="Próximo contato atrasado"),MAX(N$4:N260)+1,"")</f>
        <v/>
      </c>
    </row>
    <row r="262">
      <c r="A262" s="21" t="n"/>
      <c r="B262" s="14" t="n"/>
      <c r="C262" s="22" t="n"/>
      <c r="D262" s="14" t="n"/>
      <c r="E262" s="23" t="n"/>
      <c r="F262" s="22" t="n"/>
      <c r="G262" s="22" t="n"/>
      <c r="H262" s="22" t="n"/>
      <c r="I262" s="22" t="n"/>
      <c r="J262" s="21" t="n"/>
      <c r="K262" s="23" t="n"/>
      <c r="L262" s="24">
        <f>IF(COUNTA(A262:K262)=0,"",IF(A262="","Falta a data do pedido",IF(AND(H262="Proposta enviada",J262=""),"Proposta sem próximo contato",IF(AND(OR(H262="Novo",H262="Em conversa",H262="Proposta enviada"),J262&lt;&gt;"",J262&lt;TODAY()),"Próximo contato atrasado",IF(AND(H262="Perdido",I262=""),"Falta o motivo da perda",IF(AND(H262="Fechado",K262=""),"Falta o valor fechado",IF(C262="","Falta como chegou","")))))))</f>
        <v/>
      </c>
      <c r="M262" s="14" t="n"/>
      <c r="N262">
        <f>IF(OR(L262="Proposta sem próximo contato",L262="Próximo contato atrasado"),MAX(N$4:N261)+1,"")</f>
        <v/>
      </c>
    </row>
    <row r="263">
      <c r="A263" s="21" t="n"/>
      <c r="B263" s="14" t="n"/>
      <c r="C263" s="22" t="n"/>
      <c r="D263" s="14" t="n"/>
      <c r="E263" s="23" t="n"/>
      <c r="F263" s="22" t="n"/>
      <c r="G263" s="22" t="n"/>
      <c r="H263" s="22" t="n"/>
      <c r="I263" s="22" t="n"/>
      <c r="J263" s="21" t="n"/>
      <c r="K263" s="23" t="n"/>
      <c r="L263" s="24">
        <f>IF(COUNTA(A263:K263)=0,"",IF(A263="","Falta a data do pedido",IF(AND(H263="Proposta enviada",J263=""),"Proposta sem próximo contato",IF(AND(OR(H263="Novo",H263="Em conversa",H263="Proposta enviada"),J263&lt;&gt;"",J263&lt;TODAY()),"Próximo contato atrasado",IF(AND(H263="Perdido",I263=""),"Falta o motivo da perda",IF(AND(H263="Fechado",K263=""),"Falta o valor fechado",IF(C263="","Falta como chegou","")))))))</f>
        <v/>
      </c>
      <c r="M263" s="14" t="n"/>
      <c r="N263">
        <f>IF(OR(L263="Proposta sem próximo contato",L263="Próximo contato atrasado"),MAX(N$4:N262)+1,"")</f>
        <v/>
      </c>
    </row>
    <row r="264">
      <c r="A264" s="21" t="n"/>
      <c r="B264" s="14" t="n"/>
      <c r="C264" s="22" t="n"/>
      <c r="D264" s="14" t="n"/>
      <c r="E264" s="23" t="n"/>
      <c r="F264" s="22" t="n"/>
      <c r="G264" s="22" t="n"/>
      <c r="H264" s="22" t="n"/>
      <c r="I264" s="22" t="n"/>
      <c r="J264" s="21" t="n"/>
      <c r="K264" s="23" t="n"/>
      <c r="L264" s="24">
        <f>IF(COUNTA(A264:K264)=0,"",IF(A264="","Falta a data do pedido",IF(AND(H264="Proposta enviada",J264=""),"Proposta sem próximo contato",IF(AND(OR(H264="Novo",H264="Em conversa",H264="Proposta enviada"),J264&lt;&gt;"",J264&lt;TODAY()),"Próximo contato atrasado",IF(AND(H264="Perdido",I264=""),"Falta o motivo da perda",IF(AND(H264="Fechado",K264=""),"Falta o valor fechado",IF(C264="","Falta como chegou","")))))))</f>
        <v/>
      </c>
      <c r="M264" s="14" t="n"/>
      <c r="N264">
        <f>IF(OR(L264="Proposta sem próximo contato",L264="Próximo contato atrasado"),MAX(N$4:N263)+1,"")</f>
        <v/>
      </c>
    </row>
    <row r="265">
      <c r="A265" s="21" t="n"/>
      <c r="B265" s="14" t="n"/>
      <c r="C265" s="22" t="n"/>
      <c r="D265" s="14" t="n"/>
      <c r="E265" s="23" t="n"/>
      <c r="F265" s="22" t="n"/>
      <c r="G265" s="22" t="n"/>
      <c r="H265" s="22" t="n"/>
      <c r="I265" s="22" t="n"/>
      <c r="J265" s="21" t="n"/>
      <c r="K265" s="23" t="n"/>
      <c r="L265" s="24">
        <f>IF(COUNTA(A265:K265)=0,"",IF(A265="","Falta a data do pedido",IF(AND(H265="Proposta enviada",J265=""),"Proposta sem próximo contato",IF(AND(OR(H265="Novo",H265="Em conversa",H265="Proposta enviada"),J265&lt;&gt;"",J265&lt;TODAY()),"Próximo contato atrasado",IF(AND(H265="Perdido",I265=""),"Falta o motivo da perda",IF(AND(H265="Fechado",K265=""),"Falta o valor fechado",IF(C265="","Falta como chegou","")))))))</f>
        <v/>
      </c>
      <c r="M265" s="14" t="n"/>
      <c r="N265">
        <f>IF(OR(L265="Proposta sem próximo contato",L265="Próximo contato atrasado"),MAX(N$4:N264)+1,"")</f>
        <v/>
      </c>
    </row>
    <row r="266">
      <c r="A266" s="21" t="n"/>
      <c r="B266" s="14" t="n"/>
      <c r="C266" s="22" t="n"/>
      <c r="D266" s="14" t="n"/>
      <c r="E266" s="23" t="n"/>
      <c r="F266" s="22" t="n"/>
      <c r="G266" s="22" t="n"/>
      <c r="H266" s="22" t="n"/>
      <c r="I266" s="22" t="n"/>
      <c r="J266" s="21" t="n"/>
      <c r="K266" s="23" t="n"/>
      <c r="L266" s="24">
        <f>IF(COUNTA(A266:K266)=0,"",IF(A266="","Falta a data do pedido",IF(AND(H266="Proposta enviada",J266=""),"Proposta sem próximo contato",IF(AND(OR(H266="Novo",H266="Em conversa",H266="Proposta enviada"),J266&lt;&gt;"",J266&lt;TODAY()),"Próximo contato atrasado",IF(AND(H266="Perdido",I266=""),"Falta o motivo da perda",IF(AND(H266="Fechado",K266=""),"Falta o valor fechado",IF(C266="","Falta como chegou","")))))))</f>
        <v/>
      </c>
      <c r="M266" s="14" t="n"/>
      <c r="N266">
        <f>IF(OR(L266="Proposta sem próximo contato",L266="Próximo contato atrasado"),MAX(N$4:N265)+1,"")</f>
        <v/>
      </c>
    </row>
    <row r="267">
      <c r="A267" s="21" t="n"/>
      <c r="B267" s="14" t="n"/>
      <c r="C267" s="22" t="n"/>
      <c r="D267" s="14" t="n"/>
      <c r="E267" s="23" t="n"/>
      <c r="F267" s="22" t="n"/>
      <c r="G267" s="22" t="n"/>
      <c r="H267" s="22" t="n"/>
      <c r="I267" s="22" t="n"/>
      <c r="J267" s="21" t="n"/>
      <c r="K267" s="23" t="n"/>
      <c r="L267" s="24">
        <f>IF(COUNTA(A267:K267)=0,"",IF(A267="","Falta a data do pedido",IF(AND(H267="Proposta enviada",J267=""),"Proposta sem próximo contato",IF(AND(OR(H267="Novo",H267="Em conversa",H267="Proposta enviada"),J267&lt;&gt;"",J267&lt;TODAY()),"Próximo contato atrasado",IF(AND(H267="Perdido",I267=""),"Falta o motivo da perda",IF(AND(H267="Fechado",K267=""),"Falta o valor fechado",IF(C267="","Falta como chegou","")))))))</f>
        <v/>
      </c>
      <c r="M267" s="14" t="n"/>
      <c r="N267">
        <f>IF(OR(L267="Proposta sem próximo contato",L267="Próximo contato atrasado"),MAX(N$4:N266)+1,"")</f>
        <v/>
      </c>
    </row>
    <row r="268">
      <c r="A268" s="21" t="n"/>
      <c r="B268" s="14" t="n"/>
      <c r="C268" s="22" t="n"/>
      <c r="D268" s="14" t="n"/>
      <c r="E268" s="23" t="n"/>
      <c r="F268" s="22" t="n"/>
      <c r="G268" s="22" t="n"/>
      <c r="H268" s="22" t="n"/>
      <c r="I268" s="22" t="n"/>
      <c r="J268" s="21" t="n"/>
      <c r="K268" s="23" t="n"/>
      <c r="L268" s="24">
        <f>IF(COUNTA(A268:K268)=0,"",IF(A268="","Falta a data do pedido",IF(AND(H268="Proposta enviada",J268=""),"Proposta sem próximo contato",IF(AND(OR(H268="Novo",H268="Em conversa",H268="Proposta enviada"),J268&lt;&gt;"",J268&lt;TODAY()),"Próximo contato atrasado",IF(AND(H268="Perdido",I268=""),"Falta o motivo da perda",IF(AND(H268="Fechado",K268=""),"Falta o valor fechado",IF(C268="","Falta como chegou","")))))))</f>
        <v/>
      </c>
      <c r="M268" s="14" t="n"/>
      <c r="N268">
        <f>IF(OR(L268="Proposta sem próximo contato",L268="Próximo contato atrasado"),MAX(N$4:N267)+1,"")</f>
        <v/>
      </c>
    </row>
    <row r="269">
      <c r="A269" s="21" t="n"/>
      <c r="B269" s="14" t="n"/>
      <c r="C269" s="22" t="n"/>
      <c r="D269" s="14" t="n"/>
      <c r="E269" s="23" t="n"/>
      <c r="F269" s="22" t="n"/>
      <c r="G269" s="22" t="n"/>
      <c r="H269" s="22" t="n"/>
      <c r="I269" s="22" t="n"/>
      <c r="J269" s="21" t="n"/>
      <c r="K269" s="23" t="n"/>
      <c r="L269" s="24">
        <f>IF(COUNTA(A269:K269)=0,"",IF(A269="","Falta a data do pedido",IF(AND(H269="Proposta enviada",J269=""),"Proposta sem próximo contato",IF(AND(OR(H269="Novo",H269="Em conversa",H269="Proposta enviada"),J269&lt;&gt;"",J269&lt;TODAY()),"Próximo contato atrasado",IF(AND(H269="Perdido",I269=""),"Falta o motivo da perda",IF(AND(H269="Fechado",K269=""),"Falta o valor fechado",IF(C269="","Falta como chegou","")))))))</f>
        <v/>
      </c>
      <c r="M269" s="14" t="n"/>
      <c r="N269">
        <f>IF(OR(L269="Proposta sem próximo contato",L269="Próximo contato atrasado"),MAX(N$4:N268)+1,"")</f>
        <v/>
      </c>
    </row>
    <row r="270">
      <c r="A270" s="21" t="n"/>
      <c r="B270" s="14" t="n"/>
      <c r="C270" s="22" t="n"/>
      <c r="D270" s="14" t="n"/>
      <c r="E270" s="23" t="n"/>
      <c r="F270" s="22" t="n"/>
      <c r="G270" s="22" t="n"/>
      <c r="H270" s="22" t="n"/>
      <c r="I270" s="22" t="n"/>
      <c r="J270" s="21" t="n"/>
      <c r="K270" s="23" t="n"/>
      <c r="L270" s="24">
        <f>IF(COUNTA(A270:K270)=0,"",IF(A270="","Falta a data do pedido",IF(AND(H270="Proposta enviada",J270=""),"Proposta sem próximo contato",IF(AND(OR(H270="Novo",H270="Em conversa",H270="Proposta enviada"),J270&lt;&gt;"",J270&lt;TODAY()),"Próximo contato atrasado",IF(AND(H270="Perdido",I270=""),"Falta o motivo da perda",IF(AND(H270="Fechado",K270=""),"Falta o valor fechado",IF(C270="","Falta como chegou","")))))))</f>
        <v/>
      </c>
      <c r="M270" s="14" t="n"/>
      <c r="N270">
        <f>IF(OR(L270="Proposta sem próximo contato",L270="Próximo contato atrasado"),MAX(N$4:N269)+1,"")</f>
        <v/>
      </c>
    </row>
    <row r="271">
      <c r="A271" s="21" t="n"/>
      <c r="B271" s="14" t="n"/>
      <c r="C271" s="22" t="n"/>
      <c r="D271" s="14" t="n"/>
      <c r="E271" s="23" t="n"/>
      <c r="F271" s="22" t="n"/>
      <c r="G271" s="22" t="n"/>
      <c r="H271" s="22" t="n"/>
      <c r="I271" s="22" t="n"/>
      <c r="J271" s="21" t="n"/>
      <c r="K271" s="23" t="n"/>
      <c r="L271" s="24">
        <f>IF(COUNTA(A271:K271)=0,"",IF(A271="","Falta a data do pedido",IF(AND(H271="Proposta enviada",J271=""),"Proposta sem próximo contato",IF(AND(OR(H271="Novo",H271="Em conversa",H271="Proposta enviada"),J271&lt;&gt;"",J271&lt;TODAY()),"Próximo contato atrasado",IF(AND(H271="Perdido",I271=""),"Falta o motivo da perda",IF(AND(H271="Fechado",K271=""),"Falta o valor fechado",IF(C271="","Falta como chegou","")))))))</f>
        <v/>
      </c>
      <c r="M271" s="14" t="n"/>
      <c r="N271">
        <f>IF(OR(L271="Proposta sem próximo contato",L271="Próximo contato atrasado"),MAX(N$4:N270)+1,"")</f>
        <v/>
      </c>
    </row>
    <row r="272">
      <c r="A272" s="21" t="n"/>
      <c r="B272" s="14" t="n"/>
      <c r="C272" s="22" t="n"/>
      <c r="D272" s="14" t="n"/>
      <c r="E272" s="23" t="n"/>
      <c r="F272" s="22" t="n"/>
      <c r="G272" s="22" t="n"/>
      <c r="H272" s="22" t="n"/>
      <c r="I272" s="22" t="n"/>
      <c r="J272" s="21" t="n"/>
      <c r="K272" s="23" t="n"/>
      <c r="L272" s="24">
        <f>IF(COUNTA(A272:K272)=0,"",IF(A272="","Falta a data do pedido",IF(AND(H272="Proposta enviada",J272=""),"Proposta sem próximo contato",IF(AND(OR(H272="Novo",H272="Em conversa",H272="Proposta enviada"),J272&lt;&gt;"",J272&lt;TODAY()),"Próximo contato atrasado",IF(AND(H272="Perdido",I272=""),"Falta o motivo da perda",IF(AND(H272="Fechado",K272=""),"Falta o valor fechado",IF(C272="","Falta como chegou","")))))))</f>
        <v/>
      </c>
      <c r="M272" s="14" t="n"/>
      <c r="N272">
        <f>IF(OR(L272="Proposta sem próximo contato",L272="Próximo contato atrasado"),MAX(N$4:N271)+1,"")</f>
        <v/>
      </c>
    </row>
    <row r="273">
      <c r="A273" s="21" t="n"/>
      <c r="B273" s="14" t="n"/>
      <c r="C273" s="22" t="n"/>
      <c r="D273" s="14" t="n"/>
      <c r="E273" s="23" t="n"/>
      <c r="F273" s="22" t="n"/>
      <c r="G273" s="22" t="n"/>
      <c r="H273" s="22" t="n"/>
      <c r="I273" s="22" t="n"/>
      <c r="J273" s="21" t="n"/>
      <c r="K273" s="23" t="n"/>
      <c r="L273" s="24">
        <f>IF(COUNTA(A273:K273)=0,"",IF(A273="","Falta a data do pedido",IF(AND(H273="Proposta enviada",J273=""),"Proposta sem próximo contato",IF(AND(OR(H273="Novo",H273="Em conversa",H273="Proposta enviada"),J273&lt;&gt;"",J273&lt;TODAY()),"Próximo contato atrasado",IF(AND(H273="Perdido",I273=""),"Falta o motivo da perda",IF(AND(H273="Fechado",K273=""),"Falta o valor fechado",IF(C273="","Falta como chegou","")))))))</f>
        <v/>
      </c>
      <c r="M273" s="14" t="n"/>
      <c r="N273">
        <f>IF(OR(L273="Proposta sem próximo contato",L273="Próximo contato atrasado"),MAX(N$4:N272)+1,"")</f>
        <v/>
      </c>
    </row>
    <row r="274">
      <c r="A274" s="21" t="n"/>
      <c r="B274" s="14" t="n"/>
      <c r="C274" s="22" t="n"/>
      <c r="D274" s="14" t="n"/>
      <c r="E274" s="23" t="n"/>
      <c r="F274" s="22" t="n"/>
      <c r="G274" s="22" t="n"/>
      <c r="H274" s="22" t="n"/>
      <c r="I274" s="22" t="n"/>
      <c r="J274" s="21" t="n"/>
      <c r="K274" s="23" t="n"/>
      <c r="L274" s="24">
        <f>IF(COUNTA(A274:K274)=0,"",IF(A274="","Falta a data do pedido",IF(AND(H274="Proposta enviada",J274=""),"Proposta sem próximo contato",IF(AND(OR(H274="Novo",H274="Em conversa",H274="Proposta enviada"),J274&lt;&gt;"",J274&lt;TODAY()),"Próximo contato atrasado",IF(AND(H274="Perdido",I274=""),"Falta o motivo da perda",IF(AND(H274="Fechado",K274=""),"Falta o valor fechado",IF(C274="","Falta como chegou","")))))))</f>
        <v/>
      </c>
      <c r="M274" s="14" t="n"/>
      <c r="N274">
        <f>IF(OR(L274="Proposta sem próximo contato",L274="Próximo contato atrasado"),MAX(N$4:N273)+1,"")</f>
        <v/>
      </c>
    </row>
    <row r="275">
      <c r="A275" s="21" t="n"/>
      <c r="B275" s="14" t="n"/>
      <c r="C275" s="22" t="n"/>
      <c r="D275" s="14" t="n"/>
      <c r="E275" s="23" t="n"/>
      <c r="F275" s="22" t="n"/>
      <c r="G275" s="22" t="n"/>
      <c r="H275" s="22" t="n"/>
      <c r="I275" s="22" t="n"/>
      <c r="J275" s="21" t="n"/>
      <c r="K275" s="23" t="n"/>
      <c r="L275" s="24">
        <f>IF(COUNTA(A275:K275)=0,"",IF(A275="","Falta a data do pedido",IF(AND(H275="Proposta enviada",J275=""),"Proposta sem próximo contato",IF(AND(OR(H275="Novo",H275="Em conversa",H275="Proposta enviada"),J275&lt;&gt;"",J275&lt;TODAY()),"Próximo contato atrasado",IF(AND(H275="Perdido",I275=""),"Falta o motivo da perda",IF(AND(H275="Fechado",K275=""),"Falta o valor fechado",IF(C275="","Falta como chegou","")))))))</f>
        <v/>
      </c>
      <c r="M275" s="14" t="n"/>
      <c r="N275">
        <f>IF(OR(L275="Proposta sem próximo contato",L275="Próximo contato atrasado"),MAX(N$4:N274)+1,"")</f>
        <v/>
      </c>
    </row>
    <row r="276">
      <c r="A276" s="21" t="n"/>
      <c r="B276" s="14" t="n"/>
      <c r="C276" s="22" t="n"/>
      <c r="D276" s="14" t="n"/>
      <c r="E276" s="23" t="n"/>
      <c r="F276" s="22" t="n"/>
      <c r="G276" s="22" t="n"/>
      <c r="H276" s="22" t="n"/>
      <c r="I276" s="22" t="n"/>
      <c r="J276" s="21" t="n"/>
      <c r="K276" s="23" t="n"/>
      <c r="L276" s="24">
        <f>IF(COUNTA(A276:K276)=0,"",IF(A276="","Falta a data do pedido",IF(AND(H276="Proposta enviada",J276=""),"Proposta sem próximo contato",IF(AND(OR(H276="Novo",H276="Em conversa",H276="Proposta enviada"),J276&lt;&gt;"",J276&lt;TODAY()),"Próximo contato atrasado",IF(AND(H276="Perdido",I276=""),"Falta o motivo da perda",IF(AND(H276="Fechado",K276=""),"Falta o valor fechado",IF(C276="","Falta como chegou","")))))))</f>
        <v/>
      </c>
      <c r="M276" s="14" t="n"/>
      <c r="N276">
        <f>IF(OR(L276="Proposta sem próximo contato",L276="Próximo contato atrasado"),MAX(N$4:N275)+1,"")</f>
        <v/>
      </c>
    </row>
    <row r="277">
      <c r="A277" s="21" t="n"/>
      <c r="B277" s="14" t="n"/>
      <c r="C277" s="22" t="n"/>
      <c r="D277" s="14" t="n"/>
      <c r="E277" s="23" t="n"/>
      <c r="F277" s="22" t="n"/>
      <c r="G277" s="22" t="n"/>
      <c r="H277" s="22" t="n"/>
      <c r="I277" s="22" t="n"/>
      <c r="J277" s="21" t="n"/>
      <c r="K277" s="23" t="n"/>
      <c r="L277" s="24">
        <f>IF(COUNTA(A277:K277)=0,"",IF(A277="","Falta a data do pedido",IF(AND(H277="Proposta enviada",J277=""),"Proposta sem próximo contato",IF(AND(OR(H277="Novo",H277="Em conversa",H277="Proposta enviada"),J277&lt;&gt;"",J277&lt;TODAY()),"Próximo contato atrasado",IF(AND(H277="Perdido",I277=""),"Falta o motivo da perda",IF(AND(H277="Fechado",K277=""),"Falta o valor fechado",IF(C277="","Falta como chegou","")))))))</f>
        <v/>
      </c>
      <c r="M277" s="14" t="n"/>
      <c r="N277">
        <f>IF(OR(L277="Proposta sem próximo contato",L277="Próximo contato atrasado"),MAX(N$4:N276)+1,"")</f>
        <v/>
      </c>
    </row>
    <row r="278">
      <c r="A278" s="21" t="n"/>
      <c r="B278" s="14" t="n"/>
      <c r="C278" s="22" t="n"/>
      <c r="D278" s="14" t="n"/>
      <c r="E278" s="23" t="n"/>
      <c r="F278" s="22" t="n"/>
      <c r="G278" s="22" t="n"/>
      <c r="H278" s="22" t="n"/>
      <c r="I278" s="22" t="n"/>
      <c r="J278" s="21" t="n"/>
      <c r="K278" s="23" t="n"/>
      <c r="L278" s="24">
        <f>IF(COUNTA(A278:K278)=0,"",IF(A278="","Falta a data do pedido",IF(AND(H278="Proposta enviada",J278=""),"Proposta sem próximo contato",IF(AND(OR(H278="Novo",H278="Em conversa",H278="Proposta enviada"),J278&lt;&gt;"",J278&lt;TODAY()),"Próximo contato atrasado",IF(AND(H278="Perdido",I278=""),"Falta o motivo da perda",IF(AND(H278="Fechado",K278=""),"Falta o valor fechado",IF(C278="","Falta como chegou","")))))))</f>
        <v/>
      </c>
      <c r="M278" s="14" t="n"/>
      <c r="N278">
        <f>IF(OR(L278="Proposta sem próximo contato",L278="Próximo contato atrasado"),MAX(N$4:N277)+1,"")</f>
        <v/>
      </c>
    </row>
    <row r="279">
      <c r="A279" s="21" t="n"/>
      <c r="B279" s="14" t="n"/>
      <c r="C279" s="22" t="n"/>
      <c r="D279" s="14" t="n"/>
      <c r="E279" s="23" t="n"/>
      <c r="F279" s="22" t="n"/>
      <c r="G279" s="22" t="n"/>
      <c r="H279" s="22" t="n"/>
      <c r="I279" s="22" t="n"/>
      <c r="J279" s="21" t="n"/>
      <c r="K279" s="23" t="n"/>
      <c r="L279" s="24">
        <f>IF(COUNTA(A279:K279)=0,"",IF(A279="","Falta a data do pedido",IF(AND(H279="Proposta enviada",J279=""),"Proposta sem próximo contato",IF(AND(OR(H279="Novo",H279="Em conversa",H279="Proposta enviada"),J279&lt;&gt;"",J279&lt;TODAY()),"Próximo contato atrasado",IF(AND(H279="Perdido",I279=""),"Falta o motivo da perda",IF(AND(H279="Fechado",K279=""),"Falta o valor fechado",IF(C279="","Falta como chegou","")))))))</f>
        <v/>
      </c>
      <c r="M279" s="14" t="n"/>
      <c r="N279">
        <f>IF(OR(L279="Proposta sem próximo contato",L279="Próximo contato atrasado"),MAX(N$4:N278)+1,"")</f>
        <v/>
      </c>
    </row>
    <row r="280">
      <c r="A280" s="21" t="n"/>
      <c r="B280" s="14" t="n"/>
      <c r="C280" s="22" t="n"/>
      <c r="D280" s="14" t="n"/>
      <c r="E280" s="23" t="n"/>
      <c r="F280" s="22" t="n"/>
      <c r="G280" s="22" t="n"/>
      <c r="H280" s="22" t="n"/>
      <c r="I280" s="22" t="n"/>
      <c r="J280" s="21" t="n"/>
      <c r="K280" s="23" t="n"/>
      <c r="L280" s="24">
        <f>IF(COUNTA(A280:K280)=0,"",IF(A280="","Falta a data do pedido",IF(AND(H280="Proposta enviada",J280=""),"Proposta sem próximo contato",IF(AND(OR(H280="Novo",H280="Em conversa",H280="Proposta enviada"),J280&lt;&gt;"",J280&lt;TODAY()),"Próximo contato atrasado",IF(AND(H280="Perdido",I280=""),"Falta o motivo da perda",IF(AND(H280="Fechado",K280=""),"Falta o valor fechado",IF(C280="","Falta como chegou","")))))))</f>
        <v/>
      </c>
      <c r="M280" s="14" t="n"/>
      <c r="N280">
        <f>IF(OR(L280="Proposta sem próximo contato",L280="Próximo contato atrasado"),MAX(N$4:N279)+1,"")</f>
        <v/>
      </c>
    </row>
    <row r="281">
      <c r="A281" s="21" t="n"/>
      <c r="B281" s="14" t="n"/>
      <c r="C281" s="22" t="n"/>
      <c r="D281" s="14" t="n"/>
      <c r="E281" s="23" t="n"/>
      <c r="F281" s="22" t="n"/>
      <c r="G281" s="22" t="n"/>
      <c r="H281" s="22" t="n"/>
      <c r="I281" s="22" t="n"/>
      <c r="J281" s="21" t="n"/>
      <c r="K281" s="23" t="n"/>
      <c r="L281" s="24">
        <f>IF(COUNTA(A281:K281)=0,"",IF(A281="","Falta a data do pedido",IF(AND(H281="Proposta enviada",J281=""),"Proposta sem próximo contato",IF(AND(OR(H281="Novo",H281="Em conversa",H281="Proposta enviada"),J281&lt;&gt;"",J281&lt;TODAY()),"Próximo contato atrasado",IF(AND(H281="Perdido",I281=""),"Falta o motivo da perda",IF(AND(H281="Fechado",K281=""),"Falta o valor fechado",IF(C281="","Falta como chegou","")))))))</f>
        <v/>
      </c>
      <c r="M281" s="14" t="n"/>
      <c r="N281">
        <f>IF(OR(L281="Proposta sem próximo contato",L281="Próximo contato atrasado"),MAX(N$4:N280)+1,"")</f>
        <v/>
      </c>
    </row>
    <row r="282">
      <c r="A282" s="21" t="n"/>
      <c r="B282" s="14" t="n"/>
      <c r="C282" s="22" t="n"/>
      <c r="D282" s="14" t="n"/>
      <c r="E282" s="23" t="n"/>
      <c r="F282" s="22" t="n"/>
      <c r="G282" s="22" t="n"/>
      <c r="H282" s="22" t="n"/>
      <c r="I282" s="22" t="n"/>
      <c r="J282" s="21" t="n"/>
      <c r="K282" s="23" t="n"/>
      <c r="L282" s="24">
        <f>IF(COUNTA(A282:K282)=0,"",IF(A282="","Falta a data do pedido",IF(AND(H282="Proposta enviada",J282=""),"Proposta sem próximo contato",IF(AND(OR(H282="Novo",H282="Em conversa",H282="Proposta enviada"),J282&lt;&gt;"",J282&lt;TODAY()),"Próximo contato atrasado",IF(AND(H282="Perdido",I282=""),"Falta o motivo da perda",IF(AND(H282="Fechado",K282=""),"Falta o valor fechado",IF(C282="","Falta como chegou","")))))))</f>
        <v/>
      </c>
      <c r="M282" s="14" t="n"/>
      <c r="N282">
        <f>IF(OR(L282="Proposta sem próximo contato",L282="Próximo contato atrasado"),MAX(N$4:N281)+1,"")</f>
        <v/>
      </c>
    </row>
    <row r="283">
      <c r="A283" s="21" t="n"/>
      <c r="B283" s="14" t="n"/>
      <c r="C283" s="22" t="n"/>
      <c r="D283" s="14" t="n"/>
      <c r="E283" s="23" t="n"/>
      <c r="F283" s="22" t="n"/>
      <c r="G283" s="22" t="n"/>
      <c r="H283" s="22" t="n"/>
      <c r="I283" s="22" t="n"/>
      <c r="J283" s="21" t="n"/>
      <c r="K283" s="23" t="n"/>
      <c r="L283" s="24">
        <f>IF(COUNTA(A283:K283)=0,"",IF(A283="","Falta a data do pedido",IF(AND(H283="Proposta enviada",J283=""),"Proposta sem próximo contato",IF(AND(OR(H283="Novo",H283="Em conversa",H283="Proposta enviada"),J283&lt;&gt;"",J283&lt;TODAY()),"Próximo contato atrasado",IF(AND(H283="Perdido",I283=""),"Falta o motivo da perda",IF(AND(H283="Fechado",K283=""),"Falta o valor fechado",IF(C283="","Falta como chegou","")))))))</f>
        <v/>
      </c>
      <c r="M283" s="14" t="n"/>
      <c r="N283">
        <f>IF(OR(L283="Proposta sem próximo contato",L283="Próximo contato atrasado"),MAX(N$4:N282)+1,"")</f>
        <v/>
      </c>
    </row>
    <row r="284">
      <c r="A284" s="21" t="n"/>
      <c r="B284" s="14" t="n"/>
      <c r="C284" s="22" t="n"/>
      <c r="D284" s="14" t="n"/>
      <c r="E284" s="23" t="n"/>
      <c r="F284" s="22" t="n"/>
      <c r="G284" s="22" t="n"/>
      <c r="H284" s="22" t="n"/>
      <c r="I284" s="22" t="n"/>
      <c r="J284" s="21" t="n"/>
      <c r="K284" s="23" t="n"/>
      <c r="L284" s="24">
        <f>IF(COUNTA(A284:K284)=0,"",IF(A284="","Falta a data do pedido",IF(AND(H284="Proposta enviada",J284=""),"Proposta sem próximo contato",IF(AND(OR(H284="Novo",H284="Em conversa",H284="Proposta enviada"),J284&lt;&gt;"",J284&lt;TODAY()),"Próximo contato atrasado",IF(AND(H284="Perdido",I284=""),"Falta o motivo da perda",IF(AND(H284="Fechado",K284=""),"Falta o valor fechado",IF(C284="","Falta como chegou","")))))))</f>
        <v/>
      </c>
      <c r="M284" s="14" t="n"/>
      <c r="N284">
        <f>IF(OR(L284="Proposta sem próximo contato",L284="Próximo contato atrasado"),MAX(N$4:N283)+1,"")</f>
        <v/>
      </c>
    </row>
    <row r="285">
      <c r="A285" s="21" t="n"/>
      <c r="B285" s="14" t="n"/>
      <c r="C285" s="22" t="n"/>
      <c r="D285" s="14" t="n"/>
      <c r="E285" s="23" t="n"/>
      <c r="F285" s="22" t="n"/>
      <c r="G285" s="22" t="n"/>
      <c r="H285" s="22" t="n"/>
      <c r="I285" s="22" t="n"/>
      <c r="J285" s="21" t="n"/>
      <c r="K285" s="23" t="n"/>
      <c r="L285" s="24">
        <f>IF(COUNTA(A285:K285)=0,"",IF(A285="","Falta a data do pedido",IF(AND(H285="Proposta enviada",J285=""),"Proposta sem próximo contato",IF(AND(OR(H285="Novo",H285="Em conversa",H285="Proposta enviada"),J285&lt;&gt;"",J285&lt;TODAY()),"Próximo contato atrasado",IF(AND(H285="Perdido",I285=""),"Falta o motivo da perda",IF(AND(H285="Fechado",K285=""),"Falta o valor fechado",IF(C285="","Falta como chegou","")))))))</f>
        <v/>
      </c>
      <c r="M285" s="14" t="n"/>
      <c r="N285">
        <f>IF(OR(L285="Proposta sem próximo contato",L285="Próximo contato atrasado"),MAX(N$4:N284)+1,"")</f>
        <v/>
      </c>
    </row>
    <row r="286">
      <c r="A286" s="21" t="n"/>
      <c r="B286" s="14" t="n"/>
      <c r="C286" s="22" t="n"/>
      <c r="D286" s="14" t="n"/>
      <c r="E286" s="23" t="n"/>
      <c r="F286" s="22" t="n"/>
      <c r="G286" s="22" t="n"/>
      <c r="H286" s="22" t="n"/>
      <c r="I286" s="22" t="n"/>
      <c r="J286" s="21" t="n"/>
      <c r="K286" s="23" t="n"/>
      <c r="L286" s="24">
        <f>IF(COUNTA(A286:K286)=0,"",IF(A286="","Falta a data do pedido",IF(AND(H286="Proposta enviada",J286=""),"Proposta sem próximo contato",IF(AND(OR(H286="Novo",H286="Em conversa",H286="Proposta enviada"),J286&lt;&gt;"",J286&lt;TODAY()),"Próximo contato atrasado",IF(AND(H286="Perdido",I286=""),"Falta o motivo da perda",IF(AND(H286="Fechado",K286=""),"Falta o valor fechado",IF(C286="","Falta como chegou","")))))))</f>
        <v/>
      </c>
      <c r="M286" s="14" t="n"/>
      <c r="N286">
        <f>IF(OR(L286="Proposta sem próximo contato",L286="Próximo contato atrasado"),MAX(N$4:N285)+1,"")</f>
        <v/>
      </c>
    </row>
    <row r="287">
      <c r="A287" s="21" t="n"/>
      <c r="B287" s="14" t="n"/>
      <c r="C287" s="22" t="n"/>
      <c r="D287" s="14" t="n"/>
      <c r="E287" s="23" t="n"/>
      <c r="F287" s="22" t="n"/>
      <c r="G287" s="22" t="n"/>
      <c r="H287" s="22" t="n"/>
      <c r="I287" s="22" t="n"/>
      <c r="J287" s="21" t="n"/>
      <c r="K287" s="23" t="n"/>
      <c r="L287" s="24">
        <f>IF(COUNTA(A287:K287)=0,"",IF(A287="","Falta a data do pedido",IF(AND(H287="Proposta enviada",J287=""),"Proposta sem próximo contato",IF(AND(OR(H287="Novo",H287="Em conversa",H287="Proposta enviada"),J287&lt;&gt;"",J287&lt;TODAY()),"Próximo contato atrasado",IF(AND(H287="Perdido",I287=""),"Falta o motivo da perda",IF(AND(H287="Fechado",K287=""),"Falta o valor fechado",IF(C287="","Falta como chegou","")))))))</f>
        <v/>
      </c>
      <c r="M287" s="14" t="n"/>
      <c r="N287">
        <f>IF(OR(L287="Proposta sem próximo contato",L287="Próximo contato atrasado"),MAX(N$4:N286)+1,"")</f>
        <v/>
      </c>
    </row>
    <row r="288">
      <c r="A288" s="21" t="n"/>
      <c r="B288" s="14" t="n"/>
      <c r="C288" s="22" t="n"/>
      <c r="D288" s="14" t="n"/>
      <c r="E288" s="23" t="n"/>
      <c r="F288" s="22" t="n"/>
      <c r="G288" s="22" t="n"/>
      <c r="H288" s="22" t="n"/>
      <c r="I288" s="22" t="n"/>
      <c r="J288" s="21" t="n"/>
      <c r="K288" s="23" t="n"/>
      <c r="L288" s="24">
        <f>IF(COUNTA(A288:K288)=0,"",IF(A288="","Falta a data do pedido",IF(AND(H288="Proposta enviada",J288=""),"Proposta sem próximo contato",IF(AND(OR(H288="Novo",H288="Em conversa",H288="Proposta enviada"),J288&lt;&gt;"",J288&lt;TODAY()),"Próximo contato atrasado",IF(AND(H288="Perdido",I288=""),"Falta o motivo da perda",IF(AND(H288="Fechado",K288=""),"Falta o valor fechado",IF(C288="","Falta como chegou","")))))))</f>
        <v/>
      </c>
      <c r="M288" s="14" t="n"/>
      <c r="N288">
        <f>IF(OR(L288="Proposta sem próximo contato",L288="Próximo contato atrasado"),MAX(N$4:N287)+1,"")</f>
        <v/>
      </c>
    </row>
    <row r="289">
      <c r="A289" s="21" t="n"/>
      <c r="B289" s="14" t="n"/>
      <c r="C289" s="22" t="n"/>
      <c r="D289" s="14" t="n"/>
      <c r="E289" s="23" t="n"/>
      <c r="F289" s="22" t="n"/>
      <c r="G289" s="22" t="n"/>
      <c r="H289" s="22" t="n"/>
      <c r="I289" s="22" t="n"/>
      <c r="J289" s="21" t="n"/>
      <c r="K289" s="23" t="n"/>
      <c r="L289" s="24">
        <f>IF(COUNTA(A289:K289)=0,"",IF(A289="","Falta a data do pedido",IF(AND(H289="Proposta enviada",J289=""),"Proposta sem próximo contato",IF(AND(OR(H289="Novo",H289="Em conversa",H289="Proposta enviada"),J289&lt;&gt;"",J289&lt;TODAY()),"Próximo contato atrasado",IF(AND(H289="Perdido",I289=""),"Falta o motivo da perda",IF(AND(H289="Fechado",K289=""),"Falta o valor fechado",IF(C289="","Falta como chegou","")))))))</f>
        <v/>
      </c>
      <c r="M289" s="14" t="n"/>
      <c r="N289">
        <f>IF(OR(L289="Proposta sem próximo contato",L289="Próximo contato atrasado"),MAX(N$4:N288)+1,"")</f>
        <v/>
      </c>
    </row>
    <row r="290">
      <c r="A290" s="21" t="n"/>
      <c r="B290" s="14" t="n"/>
      <c r="C290" s="22" t="n"/>
      <c r="D290" s="14" t="n"/>
      <c r="E290" s="23" t="n"/>
      <c r="F290" s="22" t="n"/>
      <c r="G290" s="22" t="n"/>
      <c r="H290" s="22" t="n"/>
      <c r="I290" s="22" t="n"/>
      <c r="J290" s="21" t="n"/>
      <c r="K290" s="23" t="n"/>
      <c r="L290" s="24">
        <f>IF(COUNTA(A290:K290)=0,"",IF(A290="","Falta a data do pedido",IF(AND(H290="Proposta enviada",J290=""),"Proposta sem próximo contato",IF(AND(OR(H290="Novo",H290="Em conversa",H290="Proposta enviada"),J290&lt;&gt;"",J290&lt;TODAY()),"Próximo contato atrasado",IF(AND(H290="Perdido",I290=""),"Falta o motivo da perda",IF(AND(H290="Fechado",K290=""),"Falta o valor fechado",IF(C290="","Falta como chegou","")))))))</f>
        <v/>
      </c>
      <c r="M290" s="14" t="n"/>
      <c r="N290">
        <f>IF(OR(L290="Proposta sem próximo contato",L290="Próximo contato atrasado"),MAX(N$4:N289)+1,"")</f>
        <v/>
      </c>
    </row>
    <row r="291">
      <c r="A291" s="21" t="n"/>
      <c r="B291" s="14" t="n"/>
      <c r="C291" s="22" t="n"/>
      <c r="D291" s="14" t="n"/>
      <c r="E291" s="23" t="n"/>
      <c r="F291" s="22" t="n"/>
      <c r="G291" s="22" t="n"/>
      <c r="H291" s="22" t="n"/>
      <c r="I291" s="22" t="n"/>
      <c r="J291" s="21" t="n"/>
      <c r="K291" s="23" t="n"/>
      <c r="L291" s="24">
        <f>IF(COUNTA(A291:K291)=0,"",IF(A291="","Falta a data do pedido",IF(AND(H291="Proposta enviada",J291=""),"Proposta sem próximo contato",IF(AND(OR(H291="Novo",H291="Em conversa",H291="Proposta enviada"),J291&lt;&gt;"",J291&lt;TODAY()),"Próximo contato atrasado",IF(AND(H291="Perdido",I291=""),"Falta o motivo da perda",IF(AND(H291="Fechado",K291=""),"Falta o valor fechado",IF(C291="","Falta como chegou","")))))))</f>
        <v/>
      </c>
      <c r="M291" s="14" t="n"/>
      <c r="N291">
        <f>IF(OR(L291="Proposta sem próximo contato",L291="Próximo contato atrasado"),MAX(N$4:N290)+1,"")</f>
        <v/>
      </c>
    </row>
    <row r="292">
      <c r="A292" s="21" t="n"/>
      <c r="B292" s="14" t="n"/>
      <c r="C292" s="22" t="n"/>
      <c r="D292" s="14" t="n"/>
      <c r="E292" s="23" t="n"/>
      <c r="F292" s="22" t="n"/>
      <c r="G292" s="22" t="n"/>
      <c r="H292" s="22" t="n"/>
      <c r="I292" s="22" t="n"/>
      <c r="J292" s="21" t="n"/>
      <c r="K292" s="23" t="n"/>
      <c r="L292" s="24">
        <f>IF(COUNTA(A292:K292)=0,"",IF(A292="","Falta a data do pedido",IF(AND(H292="Proposta enviada",J292=""),"Proposta sem próximo contato",IF(AND(OR(H292="Novo",H292="Em conversa",H292="Proposta enviada"),J292&lt;&gt;"",J292&lt;TODAY()),"Próximo contato atrasado",IF(AND(H292="Perdido",I292=""),"Falta o motivo da perda",IF(AND(H292="Fechado",K292=""),"Falta o valor fechado",IF(C292="","Falta como chegou","")))))))</f>
        <v/>
      </c>
      <c r="M292" s="14" t="n"/>
      <c r="N292">
        <f>IF(OR(L292="Proposta sem próximo contato",L292="Próximo contato atrasado"),MAX(N$4:N291)+1,"")</f>
        <v/>
      </c>
    </row>
    <row r="293">
      <c r="A293" s="21" t="n"/>
      <c r="B293" s="14" t="n"/>
      <c r="C293" s="22" t="n"/>
      <c r="D293" s="14" t="n"/>
      <c r="E293" s="23" t="n"/>
      <c r="F293" s="22" t="n"/>
      <c r="G293" s="22" t="n"/>
      <c r="H293" s="22" t="n"/>
      <c r="I293" s="22" t="n"/>
      <c r="J293" s="21" t="n"/>
      <c r="K293" s="23" t="n"/>
      <c r="L293" s="24">
        <f>IF(COUNTA(A293:K293)=0,"",IF(A293="","Falta a data do pedido",IF(AND(H293="Proposta enviada",J293=""),"Proposta sem próximo contato",IF(AND(OR(H293="Novo",H293="Em conversa",H293="Proposta enviada"),J293&lt;&gt;"",J293&lt;TODAY()),"Próximo contato atrasado",IF(AND(H293="Perdido",I293=""),"Falta o motivo da perda",IF(AND(H293="Fechado",K293=""),"Falta o valor fechado",IF(C293="","Falta como chegou","")))))))</f>
        <v/>
      </c>
      <c r="M293" s="14" t="n"/>
      <c r="N293">
        <f>IF(OR(L293="Proposta sem próximo contato",L293="Próximo contato atrasado"),MAX(N$4:N292)+1,"")</f>
        <v/>
      </c>
    </row>
    <row r="294">
      <c r="A294" s="21" t="n"/>
      <c r="B294" s="14" t="n"/>
      <c r="C294" s="22" t="n"/>
      <c r="D294" s="14" t="n"/>
      <c r="E294" s="23" t="n"/>
      <c r="F294" s="22" t="n"/>
      <c r="G294" s="22" t="n"/>
      <c r="H294" s="22" t="n"/>
      <c r="I294" s="22" t="n"/>
      <c r="J294" s="21" t="n"/>
      <c r="K294" s="23" t="n"/>
      <c r="L294" s="24">
        <f>IF(COUNTA(A294:K294)=0,"",IF(A294="","Falta a data do pedido",IF(AND(H294="Proposta enviada",J294=""),"Proposta sem próximo contato",IF(AND(OR(H294="Novo",H294="Em conversa",H294="Proposta enviada"),J294&lt;&gt;"",J294&lt;TODAY()),"Próximo contato atrasado",IF(AND(H294="Perdido",I294=""),"Falta o motivo da perda",IF(AND(H294="Fechado",K294=""),"Falta o valor fechado",IF(C294="","Falta como chegou","")))))))</f>
        <v/>
      </c>
      <c r="M294" s="14" t="n"/>
      <c r="N294">
        <f>IF(OR(L294="Proposta sem próximo contato",L294="Próximo contato atrasado"),MAX(N$4:N293)+1,"")</f>
        <v/>
      </c>
    </row>
    <row r="295">
      <c r="A295" s="21" t="n"/>
      <c r="B295" s="14" t="n"/>
      <c r="C295" s="22" t="n"/>
      <c r="D295" s="14" t="n"/>
      <c r="E295" s="23" t="n"/>
      <c r="F295" s="22" t="n"/>
      <c r="G295" s="22" t="n"/>
      <c r="H295" s="22" t="n"/>
      <c r="I295" s="22" t="n"/>
      <c r="J295" s="21" t="n"/>
      <c r="K295" s="23" t="n"/>
      <c r="L295" s="24">
        <f>IF(COUNTA(A295:K295)=0,"",IF(A295="","Falta a data do pedido",IF(AND(H295="Proposta enviada",J295=""),"Proposta sem próximo contato",IF(AND(OR(H295="Novo",H295="Em conversa",H295="Proposta enviada"),J295&lt;&gt;"",J295&lt;TODAY()),"Próximo contato atrasado",IF(AND(H295="Perdido",I295=""),"Falta o motivo da perda",IF(AND(H295="Fechado",K295=""),"Falta o valor fechado",IF(C295="","Falta como chegou","")))))))</f>
        <v/>
      </c>
      <c r="M295" s="14" t="n"/>
      <c r="N295">
        <f>IF(OR(L295="Proposta sem próximo contato",L295="Próximo contato atrasado"),MAX(N$4:N294)+1,"")</f>
        <v/>
      </c>
    </row>
    <row r="296">
      <c r="A296" s="21" t="n"/>
      <c r="B296" s="14" t="n"/>
      <c r="C296" s="22" t="n"/>
      <c r="D296" s="14" t="n"/>
      <c r="E296" s="23" t="n"/>
      <c r="F296" s="22" t="n"/>
      <c r="G296" s="22" t="n"/>
      <c r="H296" s="22" t="n"/>
      <c r="I296" s="22" t="n"/>
      <c r="J296" s="21" t="n"/>
      <c r="K296" s="23" t="n"/>
      <c r="L296" s="24">
        <f>IF(COUNTA(A296:K296)=0,"",IF(A296="","Falta a data do pedido",IF(AND(H296="Proposta enviada",J296=""),"Proposta sem próximo contato",IF(AND(OR(H296="Novo",H296="Em conversa",H296="Proposta enviada"),J296&lt;&gt;"",J296&lt;TODAY()),"Próximo contato atrasado",IF(AND(H296="Perdido",I296=""),"Falta o motivo da perda",IF(AND(H296="Fechado",K296=""),"Falta o valor fechado",IF(C296="","Falta como chegou","")))))))</f>
        <v/>
      </c>
      <c r="M296" s="14" t="n"/>
      <c r="N296">
        <f>IF(OR(L296="Proposta sem próximo contato",L296="Próximo contato atrasado"),MAX(N$4:N295)+1,"")</f>
        <v/>
      </c>
    </row>
    <row r="297">
      <c r="A297" s="21" t="n"/>
      <c r="B297" s="14" t="n"/>
      <c r="C297" s="22" t="n"/>
      <c r="D297" s="14" t="n"/>
      <c r="E297" s="23" t="n"/>
      <c r="F297" s="22" t="n"/>
      <c r="G297" s="22" t="n"/>
      <c r="H297" s="22" t="n"/>
      <c r="I297" s="22" t="n"/>
      <c r="J297" s="21" t="n"/>
      <c r="K297" s="23" t="n"/>
      <c r="L297" s="24">
        <f>IF(COUNTA(A297:K297)=0,"",IF(A297="","Falta a data do pedido",IF(AND(H297="Proposta enviada",J297=""),"Proposta sem próximo contato",IF(AND(OR(H297="Novo",H297="Em conversa",H297="Proposta enviada"),J297&lt;&gt;"",J297&lt;TODAY()),"Próximo contato atrasado",IF(AND(H297="Perdido",I297=""),"Falta o motivo da perda",IF(AND(H297="Fechado",K297=""),"Falta o valor fechado",IF(C297="","Falta como chegou","")))))))</f>
        <v/>
      </c>
      <c r="M297" s="14" t="n"/>
      <c r="N297">
        <f>IF(OR(L297="Proposta sem próximo contato",L297="Próximo contato atrasado"),MAX(N$4:N296)+1,"")</f>
        <v/>
      </c>
    </row>
    <row r="298">
      <c r="A298" s="21" t="n"/>
      <c r="B298" s="14" t="n"/>
      <c r="C298" s="22" t="n"/>
      <c r="D298" s="14" t="n"/>
      <c r="E298" s="23" t="n"/>
      <c r="F298" s="22" t="n"/>
      <c r="G298" s="22" t="n"/>
      <c r="H298" s="22" t="n"/>
      <c r="I298" s="22" t="n"/>
      <c r="J298" s="21" t="n"/>
      <c r="K298" s="23" t="n"/>
      <c r="L298" s="24">
        <f>IF(COUNTA(A298:K298)=0,"",IF(A298="","Falta a data do pedido",IF(AND(H298="Proposta enviada",J298=""),"Proposta sem próximo contato",IF(AND(OR(H298="Novo",H298="Em conversa",H298="Proposta enviada"),J298&lt;&gt;"",J298&lt;TODAY()),"Próximo contato atrasado",IF(AND(H298="Perdido",I298=""),"Falta o motivo da perda",IF(AND(H298="Fechado",K298=""),"Falta o valor fechado",IF(C298="","Falta como chegou","")))))))</f>
        <v/>
      </c>
      <c r="M298" s="14" t="n"/>
      <c r="N298">
        <f>IF(OR(L298="Proposta sem próximo contato",L298="Próximo contato atrasado"),MAX(N$4:N297)+1,"")</f>
        <v/>
      </c>
    </row>
    <row r="299">
      <c r="A299" s="21" t="n"/>
      <c r="B299" s="14" t="n"/>
      <c r="C299" s="22" t="n"/>
      <c r="D299" s="14" t="n"/>
      <c r="E299" s="23" t="n"/>
      <c r="F299" s="22" t="n"/>
      <c r="G299" s="22" t="n"/>
      <c r="H299" s="22" t="n"/>
      <c r="I299" s="22" t="n"/>
      <c r="J299" s="21" t="n"/>
      <c r="K299" s="23" t="n"/>
      <c r="L299" s="24">
        <f>IF(COUNTA(A299:K299)=0,"",IF(A299="","Falta a data do pedido",IF(AND(H299="Proposta enviada",J299=""),"Proposta sem próximo contato",IF(AND(OR(H299="Novo",H299="Em conversa",H299="Proposta enviada"),J299&lt;&gt;"",J299&lt;TODAY()),"Próximo contato atrasado",IF(AND(H299="Perdido",I299=""),"Falta o motivo da perda",IF(AND(H299="Fechado",K299=""),"Falta o valor fechado",IF(C299="","Falta como chegou","")))))))</f>
        <v/>
      </c>
      <c r="M299" s="14" t="n"/>
      <c r="N299">
        <f>IF(OR(L299="Proposta sem próximo contato",L299="Próximo contato atrasado"),MAX(N$4:N298)+1,"")</f>
        <v/>
      </c>
    </row>
    <row r="300">
      <c r="A300" s="21" t="n"/>
      <c r="B300" s="14" t="n"/>
      <c r="C300" s="22" t="n"/>
      <c r="D300" s="14" t="n"/>
      <c r="E300" s="23" t="n"/>
      <c r="F300" s="22" t="n"/>
      <c r="G300" s="22" t="n"/>
      <c r="H300" s="22" t="n"/>
      <c r="I300" s="22" t="n"/>
      <c r="J300" s="21" t="n"/>
      <c r="K300" s="23" t="n"/>
      <c r="L300" s="24">
        <f>IF(COUNTA(A300:K300)=0,"",IF(A300="","Falta a data do pedido",IF(AND(H300="Proposta enviada",J300=""),"Proposta sem próximo contato",IF(AND(OR(H300="Novo",H300="Em conversa",H300="Proposta enviada"),J300&lt;&gt;"",J300&lt;TODAY()),"Próximo contato atrasado",IF(AND(H300="Perdido",I300=""),"Falta o motivo da perda",IF(AND(H300="Fechado",K300=""),"Falta o valor fechado",IF(C300="","Falta como chegou","")))))))</f>
        <v/>
      </c>
      <c r="M300" s="14" t="n"/>
      <c r="N300">
        <f>IF(OR(L300="Proposta sem próximo contato",L300="Próximo contato atrasado"),MAX(N$4:N299)+1,"")</f>
        <v/>
      </c>
    </row>
    <row r="301">
      <c r="A301" s="21" t="n"/>
      <c r="B301" s="14" t="n"/>
      <c r="C301" s="22" t="n"/>
      <c r="D301" s="14" t="n"/>
      <c r="E301" s="23" t="n"/>
      <c r="F301" s="22" t="n"/>
      <c r="G301" s="22" t="n"/>
      <c r="H301" s="22" t="n"/>
      <c r="I301" s="22" t="n"/>
      <c r="J301" s="21" t="n"/>
      <c r="K301" s="23" t="n"/>
      <c r="L301" s="24">
        <f>IF(COUNTA(A301:K301)=0,"",IF(A301="","Falta a data do pedido",IF(AND(H301="Proposta enviada",J301=""),"Proposta sem próximo contato",IF(AND(OR(H301="Novo",H301="Em conversa",H301="Proposta enviada"),J301&lt;&gt;"",J301&lt;TODAY()),"Próximo contato atrasado",IF(AND(H301="Perdido",I301=""),"Falta o motivo da perda",IF(AND(H301="Fechado",K301=""),"Falta o valor fechado",IF(C301="","Falta como chegou","")))))))</f>
        <v/>
      </c>
      <c r="M301" s="14" t="n"/>
      <c r="N301">
        <f>IF(OR(L301="Proposta sem próximo contato",L301="Próximo contato atrasado"),MAX(N$4:N300)+1,"")</f>
        <v/>
      </c>
    </row>
    <row r="302">
      <c r="A302" s="21" t="n"/>
      <c r="B302" s="14" t="n"/>
      <c r="C302" s="22" t="n"/>
      <c r="D302" s="14" t="n"/>
      <c r="E302" s="23" t="n"/>
      <c r="F302" s="22" t="n"/>
      <c r="G302" s="22" t="n"/>
      <c r="H302" s="22" t="n"/>
      <c r="I302" s="22" t="n"/>
      <c r="J302" s="21" t="n"/>
      <c r="K302" s="23" t="n"/>
      <c r="L302" s="24">
        <f>IF(COUNTA(A302:K302)=0,"",IF(A302="","Falta a data do pedido",IF(AND(H302="Proposta enviada",J302=""),"Proposta sem próximo contato",IF(AND(OR(H302="Novo",H302="Em conversa",H302="Proposta enviada"),J302&lt;&gt;"",J302&lt;TODAY()),"Próximo contato atrasado",IF(AND(H302="Perdido",I302=""),"Falta o motivo da perda",IF(AND(H302="Fechado",K302=""),"Falta o valor fechado",IF(C302="","Falta como chegou","")))))))</f>
        <v/>
      </c>
      <c r="M302" s="14" t="n"/>
      <c r="N302">
        <f>IF(OR(L302="Proposta sem próximo contato",L302="Próximo contato atrasado"),MAX(N$4:N301)+1,"")</f>
        <v/>
      </c>
    </row>
    <row r="303">
      <c r="A303" s="21" t="n"/>
      <c r="B303" s="14" t="n"/>
      <c r="C303" s="22" t="n"/>
      <c r="D303" s="14" t="n"/>
      <c r="E303" s="23" t="n"/>
      <c r="F303" s="22" t="n"/>
      <c r="G303" s="22" t="n"/>
      <c r="H303" s="22" t="n"/>
      <c r="I303" s="22" t="n"/>
      <c r="J303" s="21" t="n"/>
      <c r="K303" s="23" t="n"/>
      <c r="L303" s="24">
        <f>IF(COUNTA(A303:K303)=0,"",IF(A303="","Falta a data do pedido",IF(AND(H303="Proposta enviada",J303=""),"Proposta sem próximo contato",IF(AND(OR(H303="Novo",H303="Em conversa",H303="Proposta enviada"),J303&lt;&gt;"",J303&lt;TODAY()),"Próximo contato atrasado",IF(AND(H303="Perdido",I303=""),"Falta o motivo da perda",IF(AND(H303="Fechado",K303=""),"Falta o valor fechado",IF(C303="","Falta como chegou","")))))))</f>
        <v/>
      </c>
      <c r="M303" s="14" t="n"/>
      <c r="N303">
        <f>IF(OR(L303="Proposta sem próximo contato",L303="Próximo contato atrasado"),MAX(N$4:N302)+1,"")</f>
        <v/>
      </c>
    </row>
    <row r="304">
      <c r="A304" s="21" t="n"/>
      <c r="B304" s="14" t="n"/>
      <c r="C304" s="22" t="n"/>
      <c r="D304" s="14" t="n"/>
      <c r="E304" s="23" t="n"/>
      <c r="F304" s="22" t="n"/>
      <c r="G304" s="22" t="n"/>
      <c r="H304" s="22" t="n"/>
      <c r="I304" s="22" t="n"/>
      <c r="J304" s="21" t="n"/>
      <c r="K304" s="23" t="n"/>
      <c r="L304" s="24">
        <f>IF(COUNTA(A304:K304)=0,"",IF(A304="","Falta a data do pedido",IF(AND(H304="Proposta enviada",J304=""),"Proposta sem próximo contato",IF(AND(OR(H304="Novo",H304="Em conversa",H304="Proposta enviada"),J304&lt;&gt;"",J304&lt;TODAY()),"Próximo contato atrasado",IF(AND(H304="Perdido",I304=""),"Falta o motivo da perda",IF(AND(H304="Fechado",K304=""),"Falta o valor fechado",IF(C304="","Falta como chegou","")))))))</f>
        <v/>
      </c>
      <c r="M304" s="14" t="n"/>
      <c r="N304">
        <f>IF(OR(L304="Proposta sem próximo contato",L304="Próximo contato atrasado"),MAX(N$4:N303)+1,"")</f>
        <v/>
      </c>
    </row>
    <row r="305">
      <c r="A305" s="21" t="n"/>
      <c r="B305" s="14" t="n"/>
      <c r="C305" s="22" t="n"/>
      <c r="D305" s="14" t="n"/>
      <c r="E305" s="23" t="n"/>
      <c r="F305" s="22" t="n"/>
      <c r="G305" s="22" t="n"/>
      <c r="H305" s="22" t="n"/>
      <c r="I305" s="22" t="n"/>
      <c r="J305" s="21" t="n"/>
      <c r="K305" s="23" t="n"/>
      <c r="L305" s="24">
        <f>IF(COUNTA(A305:K305)=0,"",IF(A305="","Falta a data do pedido",IF(AND(H305="Proposta enviada",J305=""),"Proposta sem próximo contato",IF(AND(OR(H305="Novo",H305="Em conversa",H305="Proposta enviada"),J305&lt;&gt;"",J305&lt;TODAY()),"Próximo contato atrasado",IF(AND(H305="Perdido",I305=""),"Falta o motivo da perda",IF(AND(H305="Fechado",K305=""),"Falta o valor fechado",IF(C305="","Falta como chegou","")))))))</f>
        <v/>
      </c>
      <c r="M305" s="14" t="n"/>
      <c r="N305">
        <f>IF(OR(L305="Proposta sem próximo contato",L305="Próximo contato atrasado"),MAX(N$4:N304)+1,"")</f>
        <v/>
      </c>
    </row>
    <row r="306">
      <c r="A306" s="21" t="n"/>
      <c r="B306" s="14" t="n"/>
      <c r="C306" s="22" t="n"/>
      <c r="D306" s="14" t="n"/>
      <c r="E306" s="23" t="n"/>
      <c r="F306" s="22" t="n"/>
      <c r="G306" s="22" t="n"/>
      <c r="H306" s="22" t="n"/>
      <c r="I306" s="22" t="n"/>
      <c r="J306" s="21" t="n"/>
      <c r="K306" s="23" t="n"/>
      <c r="L306" s="24">
        <f>IF(COUNTA(A306:K306)=0,"",IF(A306="","Falta a data do pedido",IF(AND(H306="Proposta enviada",J306=""),"Proposta sem próximo contato",IF(AND(OR(H306="Novo",H306="Em conversa",H306="Proposta enviada"),J306&lt;&gt;"",J306&lt;TODAY()),"Próximo contato atrasado",IF(AND(H306="Perdido",I306=""),"Falta o motivo da perda",IF(AND(H306="Fechado",K306=""),"Falta o valor fechado",IF(C306="","Falta como chegou","")))))))</f>
        <v/>
      </c>
      <c r="M306" s="14" t="n"/>
      <c r="N306">
        <f>IF(OR(L306="Proposta sem próximo contato",L306="Próximo contato atrasado"),MAX(N$4:N305)+1,"")</f>
        <v/>
      </c>
    </row>
    <row r="307">
      <c r="A307" s="21" t="n"/>
      <c r="B307" s="14" t="n"/>
      <c r="C307" s="22" t="n"/>
      <c r="D307" s="14" t="n"/>
      <c r="E307" s="23" t="n"/>
      <c r="F307" s="22" t="n"/>
      <c r="G307" s="22" t="n"/>
      <c r="H307" s="22" t="n"/>
      <c r="I307" s="22" t="n"/>
      <c r="J307" s="21" t="n"/>
      <c r="K307" s="23" t="n"/>
      <c r="L307" s="24">
        <f>IF(COUNTA(A307:K307)=0,"",IF(A307="","Falta a data do pedido",IF(AND(H307="Proposta enviada",J307=""),"Proposta sem próximo contato",IF(AND(OR(H307="Novo",H307="Em conversa",H307="Proposta enviada"),J307&lt;&gt;"",J307&lt;TODAY()),"Próximo contato atrasado",IF(AND(H307="Perdido",I307=""),"Falta o motivo da perda",IF(AND(H307="Fechado",K307=""),"Falta o valor fechado",IF(C307="","Falta como chegou","")))))))</f>
        <v/>
      </c>
      <c r="M307" s="14" t="n"/>
      <c r="N307">
        <f>IF(OR(L307="Proposta sem próximo contato",L307="Próximo contato atrasado"),MAX(N$4:N306)+1,"")</f>
        <v/>
      </c>
    </row>
    <row r="308">
      <c r="A308" s="21" t="n"/>
      <c r="B308" s="14" t="n"/>
      <c r="C308" s="22" t="n"/>
      <c r="D308" s="14" t="n"/>
      <c r="E308" s="23" t="n"/>
      <c r="F308" s="22" t="n"/>
      <c r="G308" s="22" t="n"/>
      <c r="H308" s="22" t="n"/>
      <c r="I308" s="22" t="n"/>
      <c r="J308" s="21" t="n"/>
      <c r="K308" s="23" t="n"/>
      <c r="L308" s="24">
        <f>IF(COUNTA(A308:K308)=0,"",IF(A308="","Falta a data do pedido",IF(AND(H308="Proposta enviada",J308=""),"Proposta sem próximo contato",IF(AND(OR(H308="Novo",H308="Em conversa",H308="Proposta enviada"),J308&lt;&gt;"",J308&lt;TODAY()),"Próximo contato atrasado",IF(AND(H308="Perdido",I308=""),"Falta o motivo da perda",IF(AND(H308="Fechado",K308=""),"Falta o valor fechado",IF(C308="","Falta como chegou","")))))))</f>
        <v/>
      </c>
      <c r="M308" s="14" t="n"/>
      <c r="N308">
        <f>IF(OR(L308="Proposta sem próximo contato",L308="Próximo contato atrasado"),MAX(N$4:N307)+1,"")</f>
        <v/>
      </c>
    </row>
    <row r="309">
      <c r="A309" s="21" t="n"/>
      <c r="B309" s="14" t="n"/>
      <c r="C309" s="22" t="n"/>
      <c r="D309" s="14" t="n"/>
      <c r="E309" s="23" t="n"/>
      <c r="F309" s="22" t="n"/>
      <c r="G309" s="22" t="n"/>
      <c r="H309" s="22" t="n"/>
      <c r="I309" s="22" t="n"/>
      <c r="J309" s="21" t="n"/>
      <c r="K309" s="23" t="n"/>
      <c r="L309" s="24">
        <f>IF(COUNTA(A309:K309)=0,"",IF(A309="","Falta a data do pedido",IF(AND(H309="Proposta enviada",J309=""),"Proposta sem próximo contato",IF(AND(OR(H309="Novo",H309="Em conversa",H309="Proposta enviada"),J309&lt;&gt;"",J309&lt;TODAY()),"Próximo contato atrasado",IF(AND(H309="Perdido",I309=""),"Falta o motivo da perda",IF(AND(H309="Fechado",K309=""),"Falta o valor fechado",IF(C309="","Falta como chegou","")))))))</f>
        <v/>
      </c>
      <c r="M309" s="14" t="n"/>
      <c r="N309">
        <f>IF(OR(L309="Proposta sem próximo contato",L309="Próximo contato atrasado"),MAX(N$4:N308)+1,"")</f>
        <v/>
      </c>
    </row>
    <row r="310">
      <c r="A310" s="21" t="n"/>
      <c r="B310" s="14" t="n"/>
      <c r="C310" s="22" t="n"/>
      <c r="D310" s="14" t="n"/>
      <c r="E310" s="23" t="n"/>
      <c r="F310" s="22" t="n"/>
      <c r="G310" s="22" t="n"/>
      <c r="H310" s="22" t="n"/>
      <c r="I310" s="22" t="n"/>
      <c r="J310" s="21" t="n"/>
      <c r="K310" s="23" t="n"/>
      <c r="L310" s="24">
        <f>IF(COUNTA(A310:K310)=0,"",IF(A310="","Falta a data do pedido",IF(AND(H310="Proposta enviada",J310=""),"Proposta sem próximo contato",IF(AND(OR(H310="Novo",H310="Em conversa",H310="Proposta enviada"),J310&lt;&gt;"",J310&lt;TODAY()),"Próximo contato atrasado",IF(AND(H310="Perdido",I310=""),"Falta o motivo da perda",IF(AND(H310="Fechado",K310=""),"Falta o valor fechado",IF(C310="","Falta como chegou","")))))))</f>
        <v/>
      </c>
      <c r="M310" s="14" t="n"/>
      <c r="N310">
        <f>IF(OR(L310="Proposta sem próximo contato",L310="Próximo contato atrasado"),MAX(N$4:N309)+1,"")</f>
        <v/>
      </c>
    </row>
    <row r="311">
      <c r="A311" s="21" t="n"/>
      <c r="B311" s="14" t="n"/>
      <c r="C311" s="22" t="n"/>
      <c r="D311" s="14" t="n"/>
      <c r="E311" s="23" t="n"/>
      <c r="F311" s="22" t="n"/>
      <c r="G311" s="22" t="n"/>
      <c r="H311" s="22" t="n"/>
      <c r="I311" s="22" t="n"/>
      <c r="J311" s="21" t="n"/>
      <c r="K311" s="23" t="n"/>
      <c r="L311" s="24">
        <f>IF(COUNTA(A311:K311)=0,"",IF(A311="","Falta a data do pedido",IF(AND(H311="Proposta enviada",J311=""),"Proposta sem próximo contato",IF(AND(OR(H311="Novo",H311="Em conversa",H311="Proposta enviada"),J311&lt;&gt;"",J311&lt;TODAY()),"Próximo contato atrasado",IF(AND(H311="Perdido",I311=""),"Falta o motivo da perda",IF(AND(H311="Fechado",K311=""),"Falta o valor fechado",IF(C311="","Falta como chegou","")))))))</f>
        <v/>
      </c>
      <c r="M311" s="14" t="n"/>
      <c r="N311">
        <f>IF(OR(L311="Proposta sem próximo contato",L311="Próximo contato atrasado"),MAX(N$4:N310)+1,"")</f>
        <v/>
      </c>
    </row>
    <row r="312">
      <c r="A312" s="21" t="n"/>
      <c r="B312" s="14" t="n"/>
      <c r="C312" s="22" t="n"/>
      <c r="D312" s="14" t="n"/>
      <c r="E312" s="23" t="n"/>
      <c r="F312" s="22" t="n"/>
      <c r="G312" s="22" t="n"/>
      <c r="H312" s="22" t="n"/>
      <c r="I312" s="22" t="n"/>
      <c r="J312" s="21" t="n"/>
      <c r="K312" s="23" t="n"/>
      <c r="L312" s="24">
        <f>IF(COUNTA(A312:K312)=0,"",IF(A312="","Falta a data do pedido",IF(AND(H312="Proposta enviada",J312=""),"Proposta sem próximo contato",IF(AND(OR(H312="Novo",H312="Em conversa",H312="Proposta enviada"),J312&lt;&gt;"",J312&lt;TODAY()),"Próximo contato atrasado",IF(AND(H312="Perdido",I312=""),"Falta o motivo da perda",IF(AND(H312="Fechado",K312=""),"Falta o valor fechado",IF(C312="","Falta como chegou","")))))))</f>
        <v/>
      </c>
      <c r="M312" s="14" t="n"/>
      <c r="N312">
        <f>IF(OR(L312="Proposta sem próximo contato",L312="Próximo contato atrasado"),MAX(N$4:N311)+1,"")</f>
        <v/>
      </c>
    </row>
    <row r="313">
      <c r="A313" s="21" t="n"/>
      <c r="B313" s="14" t="n"/>
      <c r="C313" s="22" t="n"/>
      <c r="D313" s="14" t="n"/>
      <c r="E313" s="23" t="n"/>
      <c r="F313" s="22" t="n"/>
      <c r="G313" s="22" t="n"/>
      <c r="H313" s="22" t="n"/>
      <c r="I313" s="22" t="n"/>
      <c r="J313" s="21" t="n"/>
      <c r="K313" s="23" t="n"/>
      <c r="L313" s="24">
        <f>IF(COUNTA(A313:K313)=0,"",IF(A313="","Falta a data do pedido",IF(AND(H313="Proposta enviada",J313=""),"Proposta sem próximo contato",IF(AND(OR(H313="Novo",H313="Em conversa",H313="Proposta enviada"),J313&lt;&gt;"",J313&lt;TODAY()),"Próximo contato atrasado",IF(AND(H313="Perdido",I313=""),"Falta o motivo da perda",IF(AND(H313="Fechado",K313=""),"Falta o valor fechado",IF(C313="","Falta como chegou","")))))))</f>
        <v/>
      </c>
      <c r="M313" s="14" t="n"/>
      <c r="N313">
        <f>IF(OR(L313="Proposta sem próximo contato",L313="Próximo contato atrasado"),MAX(N$4:N312)+1,"")</f>
        <v/>
      </c>
    </row>
    <row r="314">
      <c r="A314" s="21" t="n"/>
      <c r="B314" s="14" t="n"/>
      <c r="C314" s="22" t="n"/>
      <c r="D314" s="14" t="n"/>
      <c r="E314" s="23" t="n"/>
      <c r="F314" s="22" t="n"/>
      <c r="G314" s="22" t="n"/>
      <c r="H314" s="22" t="n"/>
      <c r="I314" s="22" t="n"/>
      <c r="J314" s="21" t="n"/>
      <c r="K314" s="23" t="n"/>
      <c r="L314" s="24">
        <f>IF(COUNTA(A314:K314)=0,"",IF(A314="","Falta a data do pedido",IF(AND(H314="Proposta enviada",J314=""),"Proposta sem próximo contato",IF(AND(OR(H314="Novo",H314="Em conversa",H314="Proposta enviada"),J314&lt;&gt;"",J314&lt;TODAY()),"Próximo contato atrasado",IF(AND(H314="Perdido",I314=""),"Falta o motivo da perda",IF(AND(H314="Fechado",K314=""),"Falta o valor fechado",IF(C314="","Falta como chegou","")))))))</f>
        <v/>
      </c>
      <c r="M314" s="14" t="n"/>
      <c r="N314">
        <f>IF(OR(L314="Proposta sem próximo contato",L314="Próximo contato atrasado"),MAX(N$4:N313)+1,"")</f>
        <v/>
      </c>
    </row>
    <row r="315">
      <c r="A315" s="21" t="n"/>
      <c r="B315" s="14" t="n"/>
      <c r="C315" s="22" t="n"/>
      <c r="D315" s="14" t="n"/>
      <c r="E315" s="23" t="n"/>
      <c r="F315" s="22" t="n"/>
      <c r="G315" s="22" t="n"/>
      <c r="H315" s="22" t="n"/>
      <c r="I315" s="22" t="n"/>
      <c r="J315" s="21" t="n"/>
      <c r="K315" s="23" t="n"/>
      <c r="L315" s="24">
        <f>IF(COUNTA(A315:K315)=0,"",IF(A315="","Falta a data do pedido",IF(AND(H315="Proposta enviada",J315=""),"Proposta sem próximo contato",IF(AND(OR(H315="Novo",H315="Em conversa",H315="Proposta enviada"),J315&lt;&gt;"",J315&lt;TODAY()),"Próximo contato atrasado",IF(AND(H315="Perdido",I315=""),"Falta o motivo da perda",IF(AND(H315="Fechado",K315=""),"Falta o valor fechado",IF(C315="","Falta como chegou","")))))))</f>
        <v/>
      </c>
      <c r="M315" s="14" t="n"/>
      <c r="N315">
        <f>IF(OR(L315="Proposta sem próximo contato",L315="Próximo contato atrasado"),MAX(N$4:N314)+1,"")</f>
        <v/>
      </c>
    </row>
    <row r="316">
      <c r="A316" s="21" t="n"/>
      <c r="B316" s="14" t="n"/>
      <c r="C316" s="22" t="n"/>
      <c r="D316" s="14" t="n"/>
      <c r="E316" s="23" t="n"/>
      <c r="F316" s="22" t="n"/>
      <c r="G316" s="22" t="n"/>
      <c r="H316" s="22" t="n"/>
      <c r="I316" s="22" t="n"/>
      <c r="J316" s="21" t="n"/>
      <c r="K316" s="23" t="n"/>
      <c r="L316" s="24">
        <f>IF(COUNTA(A316:K316)=0,"",IF(A316="","Falta a data do pedido",IF(AND(H316="Proposta enviada",J316=""),"Proposta sem próximo contato",IF(AND(OR(H316="Novo",H316="Em conversa",H316="Proposta enviada"),J316&lt;&gt;"",J316&lt;TODAY()),"Próximo contato atrasado",IF(AND(H316="Perdido",I316=""),"Falta o motivo da perda",IF(AND(H316="Fechado",K316=""),"Falta o valor fechado",IF(C316="","Falta como chegou","")))))))</f>
        <v/>
      </c>
      <c r="M316" s="14" t="n"/>
      <c r="N316">
        <f>IF(OR(L316="Proposta sem próximo contato",L316="Próximo contato atrasado"),MAX(N$4:N315)+1,"")</f>
        <v/>
      </c>
    </row>
    <row r="317">
      <c r="A317" s="21" t="n"/>
      <c r="B317" s="14" t="n"/>
      <c r="C317" s="22" t="n"/>
      <c r="D317" s="14" t="n"/>
      <c r="E317" s="23" t="n"/>
      <c r="F317" s="22" t="n"/>
      <c r="G317" s="22" t="n"/>
      <c r="H317" s="22" t="n"/>
      <c r="I317" s="22" t="n"/>
      <c r="J317" s="21" t="n"/>
      <c r="K317" s="23" t="n"/>
      <c r="L317" s="24">
        <f>IF(COUNTA(A317:K317)=0,"",IF(A317="","Falta a data do pedido",IF(AND(H317="Proposta enviada",J317=""),"Proposta sem próximo contato",IF(AND(OR(H317="Novo",H317="Em conversa",H317="Proposta enviada"),J317&lt;&gt;"",J317&lt;TODAY()),"Próximo contato atrasado",IF(AND(H317="Perdido",I317=""),"Falta o motivo da perda",IF(AND(H317="Fechado",K317=""),"Falta o valor fechado",IF(C317="","Falta como chegou","")))))))</f>
        <v/>
      </c>
      <c r="M317" s="14" t="n"/>
      <c r="N317">
        <f>IF(OR(L317="Proposta sem próximo contato",L317="Próximo contato atrasado"),MAX(N$4:N316)+1,"")</f>
        <v/>
      </c>
    </row>
    <row r="318">
      <c r="A318" s="21" t="n"/>
      <c r="B318" s="14" t="n"/>
      <c r="C318" s="22" t="n"/>
      <c r="D318" s="14" t="n"/>
      <c r="E318" s="23" t="n"/>
      <c r="F318" s="22" t="n"/>
      <c r="G318" s="22" t="n"/>
      <c r="H318" s="22" t="n"/>
      <c r="I318" s="22" t="n"/>
      <c r="J318" s="21" t="n"/>
      <c r="K318" s="23" t="n"/>
      <c r="L318" s="24">
        <f>IF(COUNTA(A318:K318)=0,"",IF(A318="","Falta a data do pedido",IF(AND(H318="Proposta enviada",J318=""),"Proposta sem próximo contato",IF(AND(OR(H318="Novo",H318="Em conversa",H318="Proposta enviada"),J318&lt;&gt;"",J318&lt;TODAY()),"Próximo contato atrasado",IF(AND(H318="Perdido",I318=""),"Falta o motivo da perda",IF(AND(H318="Fechado",K318=""),"Falta o valor fechado",IF(C318="","Falta como chegou","")))))))</f>
        <v/>
      </c>
      <c r="M318" s="14" t="n"/>
      <c r="N318">
        <f>IF(OR(L318="Proposta sem próximo contato",L318="Próximo contato atrasado"),MAX(N$4:N317)+1,"")</f>
        <v/>
      </c>
    </row>
    <row r="319">
      <c r="A319" s="21" t="n"/>
      <c r="B319" s="14" t="n"/>
      <c r="C319" s="22" t="n"/>
      <c r="D319" s="14" t="n"/>
      <c r="E319" s="23" t="n"/>
      <c r="F319" s="22" t="n"/>
      <c r="G319" s="22" t="n"/>
      <c r="H319" s="22" t="n"/>
      <c r="I319" s="22" t="n"/>
      <c r="J319" s="21" t="n"/>
      <c r="K319" s="23" t="n"/>
      <c r="L319" s="24">
        <f>IF(COUNTA(A319:K319)=0,"",IF(A319="","Falta a data do pedido",IF(AND(H319="Proposta enviada",J319=""),"Proposta sem próximo contato",IF(AND(OR(H319="Novo",H319="Em conversa",H319="Proposta enviada"),J319&lt;&gt;"",J319&lt;TODAY()),"Próximo contato atrasado",IF(AND(H319="Perdido",I319=""),"Falta o motivo da perda",IF(AND(H319="Fechado",K319=""),"Falta o valor fechado",IF(C319="","Falta como chegou","")))))))</f>
        <v/>
      </c>
      <c r="M319" s="14" t="n"/>
      <c r="N319">
        <f>IF(OR(L319="Proposta sem próximo contato",L319="Próximo contato atrasado"),MAX(N$4:N318)+1,"")</f>
        <v/>
      </c>
    </row>
    <row r="320">
      <c r="A320" s="21" t="n"/>
      <c r="B320" s="14" t="n"/>
      <c r="C320" s="22" t="n"/>
      <c r="D320" s="14" t="n"/>
      <c r="E320" s="23" t="n"/>
      <c r="F320" s="22" t="n"/>
      <c r="G320" s="22" t="n"/>
      <c r="H320" s="22" t="n"/>
      <c r="I320" s="22" t="n"/>
      <c r="J320" s="21" t="n"/>
      <c r="K320" s="23" t="n"/>
      <c r="L320" s="24">
        <f>IF(COUNTA(A320:K320)=0,"",IF(A320="","Falta a data do pedido",IF(AND(H320="Proposta enviada",J320=""),"Proposta sem próximo contato",IF(AND(OR(H320="Novo",H320="Em conversa",H320="Proposta enviada"),J320&lt;&gt;"",J320&lt;TODAY()),"Próximo contato atrasado",IF(AND(H320="Perdido",I320=""),"Falta o motivo da perda",IF(AND(H320="Fechado",K320=""),"Falta o valor fechado",IF(C320="","Falta como chegou","")))))))</f>
        <v/>
      </c>
      <c r="M320" s="14" t="n"/>
      <c r="N320">
        <f>IF(OR(L320="Proposta sem próximo contato",L320="Próximo contato atrasado"),MAX(N$4:N319)+1,"")</f>
        <v/>
      </c>
    </row>
    <row r="321">
      <c r="A321" s="21" t="n"/>
      <c r="B321" s="14" t="n"/>
      <c r="C321" s="22" t="n"/>
      <c r="D321" s="14" t="n"/>
      <c r="E321" s="23" t="n"/>
      <c r="F321" s="22" t="n"/>
      <c r="G321" s="22" t="n"/>
      <c r="H321" s="22" t="n"/>
      <c r="I321" s="22" t="n"/>
      <c r="J321" s="21" t="n"/>
      <c r="K321" s="23" t="n"/>
      <c r="L321" s="24">
        <f>IF(COUNTA(A321:K321)=0,"",IF(A321="","Falta a data do pedido",IF(AND(H321="Proposta enviada",J321=""),"Proposta sem próximo contato",IF(AND(OR(H321="Novo",H321="Em conversa",H321="Proposta enviada"),J321&lt;&gt;"",J321&lt;TODAY()),"Próximo contato atrasado",IF(AND(H321="Perdido",I321=""),"Falta o motivo da perda",IF(AND(H321="Fechado",K321=""),"Falta o valor fechado",IF(C321="","Falta como chegou","")))))))</f>
        <v/>
      </c>
      <c r="M321" s="14" t="n"/>
      <c r="N321">
        <f>IF(OR(L321="Proposta sem próximo contato",L321="Próximo contato atrasado"),MAX(N$4:N320)+1,"")</f>
        <v/>
      </c>
    </row>
    <row r="322">
      <c r="A322" s="21" t="n"/>
      <c r="B322" s="14" t="n"/>
      <c r="C322" s="22" t="n"/>
      <c r="D322" s="14" t="n"/>
      <c r="E322" s="23" t="n"/>
      <c r="F322" s="22" t="n"/>
      <c r="G322" s="22" t="n"/>
      <c r="H322" s="22" t="n"/>
      <c r="I322" s="22" t="n"/>
      <c r="J322" s="21" t="n"/>
      <c r="K322" s="23" t="n"/>
      <c r="L322" s="24">
        <f>IF(COUNTA(A322:K322)=0,"",IF(A322="","Falta a data do pedido",IF(AND(H322="Proposta enviada",J322=""),"Proposta sem próximo contato",IF(AND(OR(H322="Novo",H322="Em conversa",H322="Proposta enviada"),J322&lt;&gt;"",J322&lt;TODAY()),"Próximo contato atrasado",IF(AND(H322="Perdido",I322=""),"Falta o motivo da perda",IF(AND(H322="Fechado",K322=""),"Falta o valor fechado",IF(C322="","Falta como chegou","")))))))</f>
        <v/>
      </c>
      <c r="M322" s="14" t="n"/>
      <c r="N322">
        <f>IF(OR(L322="Proposta sem próximo contato",L322="Próximo contato atrasado"),MAX(N$4:N321)+1,"")</f>
        <v/>
      </c>
    </row>
    <row r="323">
      <c r="A323" s="21" t="n"/>
      <c r="B323" s="14" t="n"/>
      <c r="C323" s="22" t="n"/>
      <c r="D323" s="14" t="n"/>
      <c r="E323" s="23" t="n"/>
      <c r="F323" s="22" t="n"/>
      <c r="G323" s="22" t="n"/>
      <c r="H323" s="22" t="n"/>
      <c r="I323" s="22" t="n"/>
      <c r="J323" s="21" t="n"/>
      <c r="K323" s="23" t="n"/>
      <c r="L323" s="24">
        <f>IF(COUNTA(A323:K323)=0,"",IF(A323="","Falta a data do pedido",IF(AND(H323="Proposta enviada",J323=""),"Proposta sem próximo contato",IF(AND(OR(H323="Novo",H323="Em conversa",H323="Proposta enviada"),J323&lt;&gt;"",J323&lt;TODAY()),"Próximo contato atrasado",IF(AND(H323="Perdido",I323=""),"Falta o motivo da perda",IF(AND(H323="Fechado",K323=""),"Falta o valor fechado",IF(C323="","Falta como chegou","")))))))</f>
        <v/>
      </c>
      <c r="M323" s="14" t="n"/>
      <c r="N323">
        <f>IF(OR(L323="Proposta sem próximo contato",L323="Próximo contato atrasado"),MAX(N$4:N322)+1,"")</f>
        <v/>
      </c>
    </row>
    <row r="324">
      <c r="A324" s="21" t="n"/>
      <c r="B324" s="14" t="n"/>
      <c r="C324" s="22" t="n"/>
      <c r="D324" s="14" t="n"/>
      <c r="E324" s="23" t="n"/>
      <c r="F324" s="22" t="n"/>
      <c r="G324" s="22" t="n"/>
      <c r="H324" s="22" t="n"/>
      <c r="I324" s="22" t="n"/>
      <c r="J324" s="21" t="n"/>
      <c r="K324" s="23" t="n"/>
      <c r="L324" s="24">
        <f>IF(COUNTA(A324:K324)=0,"",IF(A324="","Falta a data do pedido",IF(AND(H324="Proposta enviada",J324=""),"Proposta sem próximo contato",IF(AND(OR(H324="Novo",H324="Em conversa",H324="Proposta enviada"),J324&lt;&gt;"",J324&lt;TODAY()),"Próximo contato atrasado",IF(AND(H324="Perdido",I324=""),"Falta o motivo da perda",IF(AND(H324="Fechado",K324=""),"Falta o valor fechado",IF(C324="","Falta como chegou","")))))))</f>
        <v/>
      </c>
      <c r="M324" s="14" t="n"/>
      <c r="N324">
        <f>IF(OR(L324="Proposta sem próximo contato",L324="Próximo contato atrasado"),MAX(N$4:N323)+1,"")</f>
        <v/>
      </c>
    </row>
    <row r="325">
      <c r="A325" s="21" t="n"/>
      <c r="B325" s="14" t="n"/>
      <c r="C325" s="22" t="n"/>
      <c r="D325" s="14" t="n"/>
      <c r="E325" s="23" t="n"/>
      <c r="F325" s="22" t="n"/>
      <c r="G325" s="22" t="n"/>
      <c r="H325" s="22" t="n"/>
      <c r="I325" s="22" t="n"/>
      <c r="J325" s="21" t="n"/>
      <c r="K325" s="23" t="n"/>
      <c r="L325" s="24">
        <f>IF(COUNTA(A325:K325)=0,"",IF(A325="","Falta a data do pedido",IF(AND(H325="Proposta enviada",J325=""),"Proposta sem próximo contato",IF(AND(OR(H325="Novo",H325="Em conversa",H325="Proposta enviada"),J325&lt;&gt;"",J325&lt;TODAY()),"Próximo contato atrasado",IF(AND(H325="Perdido",I325=""),"Falta o motivo da perda",IF(AND(H325="Fechado",K325=""),"Falta o valor fechado",IF(C325="","Falta como chegou","")))))))</f>
        <v/>
      </c>
      <c r="M325" s="14" t="n"/>
      <c r="N325">
        <f>IF(OR(L325="Proposta sem próximo contato",L325="Próximo contato atrasado"),MAX(N$4:N324)+1,"")</f>
        <v/>
      </c>
    </row>
    <row r="326">
      <c r="A326" s="21" t="n"/>
      <c r="B326" s="14" t="n"/>
      <c r="C326" s="22" t="n"/>
      <c r="D326" s="14" t="n"/>
      <c r="E326" s="23" t="n"/>
      <c r="F326" s="22" t="n"/>
      <c r="G326" s="22" t="n"/>
      <c r="H326" s="22" t="n"/>
      <c r="I326" s="22" t="n"/>
      <c r="J326" s="21" t="n"/>
      <c r="K326" s="23" t="n"/>
      <c r="L326" s="24">
        <f>IF(COUNTA(A326:K326)=0,"",IF(A326="","Falta a data do pedido",IF(AND(H326="Proposta enviada",J326=""),"Proposta sem próximo contato",IF(AND(OR(H326="Novo",H326="Em conversa",H326="Proposta enviada"),J326&lt;&gt;"",J326&lt;TODAY()),"Próximo contato atrasado",IF(AND(H326="Perdido",I326=""),"Falta o motivo da perda",IF(AND(H326="Fechado",K326=""),"Falta o valor fechado",IF(C326="","Falta como chegou","")))))))</f>
        <v/>
      </c>
      <c r="M326" s="14" t="n"/>
      <c r="N326">
        <f>IF(OR(L326="Proposta sem próximo contato",L326="Próximo contato atrasado"),MAX(N$4:N325)+1,"")</f>
        <v/>
      </c>
    </row>
    <row r="327">
      <c r="A327" s="21" t="n"/>
      <c r="B327" s="14" t="n"/>
      <c r="C327" s="22" t="n"/>
      <c r="D327" s="14" t="n"/>
      <c r="E327" s="23" t="n"/>
      <c r="F327" s="22" t="n"/>
      <c r="G327" s="22" t="n"/>
      <c r="H327" s="22" t="n"/>
      <c r="I327" s="22" t="n"/>
      <c r="J327" s="21" t="n"/>
      <c r="K327" s="23" t="n"/>
      <c r="L327" s="24">
        <f>IF(COUNTA(A327:K327)=0,"",IF(A327="","Falta a data do pedido",IF(AND(H327="Proposta enviada",J327=""),"Proposta sem próximo contato",IF(AND(OR(H327="Novo",H327="Em conversa",H327="Proposta enviada"),J327&lt;&gt;"",J327&lt;TODAY()),"Próximo contato atrasado",IF(AND(H327="Perdido",I327=""),"Falta o motivo da perda",IF(AND(H327="Fechado",K327=""),"Falta o valor fechado",IF(C327="","Falta como chegou","")))))))</f>
        <v/>
      </c>
      <c r="M327" s="14" t="n"/>
      <c r="N327">
        <f>IF(OR(L327="Proposta sem próximo contato",L327="Próximo contato atrasado"),MAX(N$4:N326)+1,"")</f>
        <v/>
      </c>
    </row>
    <row r="328">
      <c r="A328" s="21" t="n"/>
      <c r="B328" s="14" t="n"/>
      <c r="C328" s="22" t="n"/>
      <c r="D328" s="14" t="n"/>
      <c r="E328" s="23" t="n"/>
      <c r="F328" s="22" t="n"/>
      <c r="G328" s="22" t="n"/>
      <c r="H328" s="22" t="n"/>
      <c r="I328" s="22" t="n"/>
      <c r="J328" s="21" t="n"/>
      <c r="K328" s="23" t="n"/>
      <c r="L328" s="24">
        <f>IF(COUNTA(A328:K328)=0,"",IF(A328="","Falta a data do pedido",IF(AND(H328="Proposta enviada",J328=""),"Proposta sem próximo contato",IF(AND(OR(H328="Novo",H328="Em conversa",H328="Proposta enviada"),J328&lt;&gt;"",J328&lt;TODAY()),"Próximo contato atrasado",IF(AND(H328="Perdido",I328=""),"Falta o motivo da perda",IF(AND(H328="Fechado",K328=""),"Falta o valor fechado",IF(C328="","Falta como chegou","")))))))</f>
        <v/>
      </c>
      <c r="M328" s="14" t="n"/>
      <c r="N328">
        <f>IF(OR(L328="Proposta sem próximo contato",L328="Próximo contato atrasado"),MAX(N$4:N327)+1,"")</f>
        <v/>
      </c>
    </row>
    <row r="329">
      <c r="A329" s="21" t="n"/>
      <c r="B329" s="14" t="n"/>
      <c r="C329" s="22" t="n"/>
      <c r="D329" s="14" t="n"/>
      <c r="E329" s="23" t="n"/>
      <c r="F329" s="22" t="n"/>
      <c r="G329" s="22" t="n"/>
      <c r="H329" s="22" t="n"/>
      <c r="I329" s="22" t="n"/>
      <c r="J329" s="21" t="n"/>
      <c r="K329" s="23" t="n"/>
      <c r="L329" s="24">
        <f>IF(COUNTA(A329:K329)=0,"",IF(A329="","Falta a data do pedido",IF(AND(H329="Proposta enviada",J329=""),"Proposta sem próximo contato",IF(AND(OR(H329="Novo",H329="Em conversa",H329="Proposta enviada"),J329&lt;&gt;"",J329&lt;TODAY()),"Próximo contato atrasado",IF(AND(H329="Perdido",I329=""),"Falta o motivo da perda",IF(AND(H329="Fechado",K329=""),"Falta o valor fechado",IF(C329="","Falta como chegou","")))))))</f>
        <v/>
      </c>
      <c r="M329" s="14" t="n"/>
      <c r="N329">
        <f>IF(OR(L329="Proposta sem próximo contato",L329="Próximo contato atrasado"),MAX(N$4:N328)+1,"")</f>
        <v/>
      </c>
    </row>
    <row r="330">
      <c r="A330" s="21" t="n"/>
      <c r="B330" s="14" t="n"/>
      <c r="C330" s="22" t="n"/>
      <c r="D330" s="14" t="n"/>
      <c r="E330" s="23" t="n"/>
      <c r="F330" s="22" t="n"/>
      <c r="G330" s="22" t="n"/>
      <c r="H330" s="22" t="n"/>
      <c r="I330" s="22" t="n"/>
      <c r="J330" s="21" t="n"/>
      <c r="K330" s="23" t="n"/>
      <c r="L330" s="24">
        <f>IF(COUNTA(A330:K330)=0,"",IF(A330="","Falta a data do pedido",IF(AND(H330="Proposta enviada",J330=""),"Proposta sem próximo contato",IF(AND(OR(H330="Novo",H330="Em conversa",H330="Proposta enviada"),J330&lt;&gt;"",J330&lt;TODAY()),"Próximo contato atrasado",IF(AND(H330="Perdido",I330=""),"Falta o motivo da perda",IF(AND(H330="Fechado",K330=""),"Falta o valor fechado",IF(C330="","Falta como chegou","")))))))</f>
        <v/>
      </c>
      <c r="M330" s="14" t="n"/>
      <c r="N330">
        <f>IF(OR(L330="Proposta sem próximo contato",L330="Próximo contato atrasado"),MAX(N$4:N329)+1,"")</f>
        <v/>
      </c>
    </row>
    <row r="331">
      <c r="A331" s="21" t="n"/>
      <c r="B331" s="14" t="n"/>
      <c r="C331" s="22" t="n"/>
      <c r="D331" s="14" t="n"/>
      <c r="E331" s="23" t="n"/>
      <c r="F331" s="22" t="n"/>
      <c r="G331" s="22" t="n"/>
      <c r="H331" s="22" t="n"/>
      <c r="I331" s="22" t="n"/>
      <c r="J331" s="21" t="n"/>
      <c r="K331" s="23" t="n"/>
      <c r="L331" s="24">
        <f>IF(COUNTA(A331:K331)=0,"",IF(A331="","Falta a data do pedido",IF(AND(H331="Proposta enviada",J331=""),"Proposta sem próximo contato",IF(AND(OR(H331="Novo",H331="Em conversa",H331="Proposta enviada"),J331&lt;&gt;"",J331&lt;TODAY()),"Próximo contato atrasado",IF(AND(H331="Perdido",I331=""),"Falta o motivo da perda",IF(AND(H331="Fechado",K331=""),"Falta o valor fechado",IF(C331="","Falta como chegou","")))))))</f>
        <v/>
      </c>
      <c r="M331" s="14" t="n"/>
      <c r="N331">
        <f>IF(OR(L331="Proposta sem próximo contato",L331="Próximo contato atrasado"),MAX(N$4:N330)+1,"")</f>
        <v/>
      </c>
    </row>
    <row r="332">
      <c r="A332" s="21" t="n"/>
      <c r="B332" s="14" t="n"/>
      <c r="C332" s="22" t="n"/>
      <c r="D332" s="14" t="n"/>
      <c r="E332" s="23" t="n"/>
      <c r="F332" s="22" t="n"/>
      <c r="G332" s="22" t="n"/>
      <c r="H332" s="22" t="n"/>
      <c r="I332" s="22" t="n"/>
      <c r="J332" s="21" t="n"/>
      <c r="K332" s="23" t="n"/>
      <c r="L332" s="24">
        <f>IF(COUNTA(A332:K332)=0,"",IF(A332="","Falta a data do pedido",IF(AND(H332="Proposta enviada",J332=""),"Proposta sem próximo contato",IF(AND(OR(H332="Novo",H332="Em conversa",H332="Proposta enviada"),J332&lt;&gt;"",J332&lt;TODAY()),"Próximo contato atrasado",IF(AND(H332="Perdido",I332=""),"Falta o motivo da perda",IF(AND(H332="Fechado",K332=""),"Falta o valor fechado",IF(C332="","Falta como chegou","")))))))</f>
        <v/>
      </c>
      <c r="M332" s="14" t="n"/>
      <c r="N332">
        <f>IF(OR(L332="Proposta sem próximo contato",L332="Próximo contato atrasado"),MAX(N$4:N331)+1,"")</f>
        <v/>
      </c>
    </row>
    <row r="333">
      <c r="A333" s="21" t="n"/>
      <c r="B333" s="14" t="n"/>
      <c r="C333" s="22" t="n"/>
      <c r="D333" s="14" t="n"/>
      <c r="E333" s="23" t="n"/>
      <c r="F333" s="22" t="n"/>
      <c r="G333" s="22" t="n"/>
      <c r="H333" s="22" t="n"/>
      <c r="I333" s="22" t="n"/>
      <c r="J333" s="21" t="n"/>
      <c r="K333" s="23" t="n"/>
      <c r="L333" s="24">
        <f>IF(COUNTA(A333:K333)=0,"",IF(A333="","Falta a data do pedido",IF(AND(H333="Proposta enviada",J333=""),"Proposta sem próximo contato",IF(AND(OR(H333="Novo",H333="Em conversa",H333="Proposta enviada"),J333&lt;&gt;"",J333&lt;TODAY()),"Próximo contato atrasado",IF(AND(H333="Perdido",I333=""),"Falta o motivo da perda",IF(AND(H333="Fechado",K333=""),"Falta o valor fechado",IF(C333="","Falta como chegou","")))))))</f>
        <v/>
      </c>
      <c r="M333" s="14" t="n"/>
      <c r="N333">
        <f>IF(OR(L333="Proposta sem próximo contato",L333="Próximo contato atrasado"),MAX(N$4:N332)+1,"")</f>
        <v/>
      </c>
    </row>
    <row r="334">
      <c r="A334" s="21" t="n"/>
      <c r="B334" s="14" t="n"/>
      <c r="C334" s="22" t="n"/>
      <c r="D334" s="14" t="n"/>
      <c r="E334" s="23" t="n"/>
      <c r="F334" s="22" t="n"/>
      <c r="G334" s="22" t="n"/>
      <c r="H334" s="22" t="n"/>
      <c r="I334" s="22" t="n"/>
      <c r="J334" s="21" t="n"/>
      <c r="K334" s="23" t="n"/>
      <c r="L334" s="24">
        <f>IF(COUNTA(A334:K334)=0,"",IF(A334="","Falta a data do pedido",IF(AND(H334="Proposta enviada",J334=""),"Proposta sem próximo contato",IF(AND(OR(H334="Novo",H334="Em conversa",H334="Proposta enviada"),J334&lt;&gt;"",J334&lt;TODAY()),"Próximo contato atrasado",IF(AND(H334="Perdido",I334=""),"Falta o motivo da perda",IF(AND(H334="Fechado",K334=""),"Falta o valor fechado",IF(C334="","Falta como chegou","")))))))</f>
        <v/>
      </c>
      <c r="M334" s="14" t="n"/>
      <c r="N334">
        <f>IF(OR(L334="Proposta sem próximo contato",L334="Próximo contato atrasado"),MAX(N$4:N333)+1,"")</f>
        <v/>
      </c>
    </row>
    <row r="335">
      <c r="A335" s="21" t="n"/>
      <c r="B335" s="14" t="n"/>
      <c r="C335" s="22" t="n"/>
      <c r="D335" s="14" t="n"/>
      <c r="E335" s="23" t="n"/>
      <c r="F335" s="22" t="n"/>
      <c r="G335" s="22" t="n"/>
      <c r="H335" s="22" t="n"/>
      <c r="I335" s="22" t="n"/>
      <c r="J335" s="21" t="n"/>
      <c r="K335" s="23" t="n"/>
      <c r="L335" s="24">
        <f>IF(COUNTA(A335:K335)=0,"",IF(A335="","Falta a data do pedido",IF(AND(H335="Proposta enviada",J335=""),"Proposta sem próximo contato",IF(AND(OR(H335="Novo",H335="Em conversa",H335="Proposta enviada"),J335&lt;&gt;"",J335&lt;TODAY()),"Próximo contato atrasado",IF(AND(H335="Perdido",I335=""),"Falta o motivo da perda",IF(AND(H335="Fechado",K335=""),"Falta o valor fechado",IF(C335="","Falta como chegou","")))))))</f>
        <v/>
      </c>
      <c r="M335" s="14" t="n"/>
      <c r="N335">
        <f>IF(OR(L335="Proposta sem próximo contato",L335="Próximo contato atrasado"),MAX(N$4:N334)+1,"")</f>
        <v/>
      </c>
    </row>
    <row r="336">
      <c r="A336" s="21" t="n"/>
      <c r="B336" s="14" t="n"/>
      <c r="C336" s="22" t="n"/>
      <c r="D336" s="14" t="n"/>
      <c r="E336" s="23" t="n"/>
      <c r="F336" s="22" t="n"/>
      <c r="G336" s="22" t="n"/>
      <c r="H336" s="22" t="n"/>
      <c r="I336" s="22" t="n"/>
      <c r="J336" s="21" t="n"/>
      <c r="K336" s="23" t="n"/>
      <c r="L336" s="24">
        <f>IF(COUNTA(A336:K336)=0,"",IF(A336="","Falta a data do pedido",IF(AND(H336="Proposta enviada",J336=""),"Proposta sem próximo contato",IF(AND(OR(H336="Novo",H336="Em conversa",H336="Proposta enviada"),J336&lt;&gt;"",J336&lt;TODAY()),"Próximo contato atrasado",IF(AND(H336="Perdido",I336=""),"Falta o motivo da perda",IF(AND(H336="Fechado",K336=""),"Falta o valor fechado",IF(C336="","Falta como chegou","")))))))</f>
        <v/>
      </c>
      <c r="M336" s="14" t="n"/>
      <c r="N336">
        <f>IF(OR(L336="Proposta sem próximo contato",L336="Próximo contato atrasado"),MAX(N$4:N335)+1,"")</f>
        <v/>
      </c>
    </row>
    <row r="337">
      <c r="A337" s="21" t="n"/>
      <c r="B337" s="14" t="n"/>
      <c r="C337" s="22" t="n"/>
      <c r="D337" s="14" t="n"/>
      <c r="E337" s="23" t="n"/>
      <c r="F337" s="22" t="n"/>
      <c r="G337" s="22" t="n"/>
      <c r="H337" s="22" t="n"/>
      <c r="I337" s="22" t="n"/>
      <c r="J337" s="21" t="n"/>
      <c r="K337" s="23" t="n"/>
      <c r="L337" s="24">
        <f>IF(COUNTA(A337:K337)=0,"",IF(A337="","Falta a data do pedido",IF(AND(H337="Proposta enviada",J337=""),"Proposta sem próximo contato",IF(AND(OR(H337="Novo",H337="Em conversa",H337="Proposta enviada"),J337&lt;&gt;"",J337&lt;TODAY()),"Próximo contato atrasado",IF(AND(H337="Perdido",I337=""),"Falta o motivo da perda",IF(AND(H337="Fechado",K337=""),"Falta o valor fechado",IF(C337="","Falta como chegou","")))))))</f>
        <v/>
      </c>
      <c r="M337" s="14" t="n"/>
      <c r="N337">
        <f>IF(OR(L337="Proposta sem próximo contato",L337="Próximo contato atrasado"),MAX(N$4:N336)+1,"")</f>
        <v/>
      </c>
    </row>
    <row r="338">
      <c r="A338" s="21" t="n"/>
      <c r="B338" s="14" t="n"/>
      <c r="C338" s="22" t="n"/>
      <c r="D338" s="14" t="n"/>
      <c r="E338" s="23" t="n"/>
      <c r="F338" s="22" t="n"/>
      <c r="G338" s="22" t="n"/>
      <c r="H338" s="22" t="n"/>
      <c r="I338" s="22" t="n"/>
      <c r="J338" s="21" t="n"/>
      <c r="K338" s="23" t="n"/>
      <c r="L338" s="24">
        <f>IF(COUNTA(A338:K338)=0,"",IF(A338="","Falta a data do pedido",IF(AND(H338="Proposta enviada",J338=""),"Proposta sem próximo contato",IF(AND(OR(H338="Novo",H338="Em conversa",H338="Proposta enviada"),J338&lt;&gt;"",J338&lt;TODAY()),"Próximo contato atrasado",IF(AND(H338="Perdido",I338=""),"Falta o motivo da perda",IF(AND(H338="Fechado",K338=""),"Falta o valor fechado",IF(C338="","Falta como chegou","")))))))</f>
        <v/>
      </c>
      <c r="M338" s="14" t="n"/>
      <c r="N338">
        <f>IF(OR(L338="Proposta sem próximo contato",L338="Próximo contato atrasado"),MAX(N$4:N337)+1,"")</f>
        <v/>
      </c>
    </row>
    <row r="339">
      <c r="A339" s="21" t="n"/>
      <c r="B339" s="14" t="n"/>
      <c r="C339" s="22" t="n"/>
      <c r="D339" s="14" t="n"/>
      <c r="E339" s="23" t="n"/>
      <c r="F339" s="22" t="n"/>
      <c r="G339" s="22" t="n"/>
      <c r="H339" s="22" t="n"/>
      <c r="I339" s="22" t="n"/>
      <c r="J339" s="21" t="n"/>
      <c r="K339" s="23" t="n"/>
      <c r="L339" s="24">
        <f>IF(COUNTA(A339:K339)=0,"",IF(A339="","Falta a data do pedido",IF(AND(H339="Proposta enviada",J339=""),"Proposta sem próximo contato",IF(AND(OR(H339="Novo",H339="Em conversa",H339="Proposta enviada"),J339&lt;&gt;"",J339&lt;TODAY()),"Próximo contato atrasado",IF(AND(H339="Perdido",I339=""),"Falta o motivo da perda",IF(AND(H339="Fechado",K339=""),"Falta o valor fechado",IF(C339="","Falta como chegou","")))))))</f>
        <v/>
      </c>
      <c r="M339" s="14" t="n"/>
      <c r="N339">
        <f>IF(OR(L339="Proposta sem próximo contato",L339="Próximo contato atrasado"),MAX(N$4:N338)+1,"")</f>
        <v/>
      </c>
    </row>
    <row r="340">
      <c r="A340" s="21" t="n"/>
      <c r="B340" s="14" t="n"/>
      <c r="C340" s="22" t="n"/>
      <c r="D340" s="14" t="n"/>
      <c r="E340" s="23" t="n"/>
      <c r="F340" s="22" t="n"/>
      <c r="G340" s="22" t="n"/>
      <c r="H340" s="22" t="n"/>
      <c r="I340" s="22" t="n"/>
      <c r="J340" s="21" t="n"/>
      <c r="K340" s="23" t="n"/>
      <c r="L340" s="24">
        <f>IF(COUNTA(A340:K340)=0,"",IF(A340="","Falta a data do pedido",IF(AND(H340="Proposta enviada",J340=""),"Proposta sem próximo contato",IF(AND(OR(H340="Novo",H340="Em conversa",H340="Proposta enviada"),J340&lt;&gt;"",J340&lt;TODAY()),"Próximo contato atrasado",IF(AND(H340="Perdido",I340=""),"Falta o motivo da perda",IF(AND(H340="Fechado",K340=""),"Falta o valor fechado",IF(C340="","Falta como chegou","")))))))</f>
        <v/>
      </c>
      <c r="M340" s="14" t="n"/>
      <c r="N340">
        <f>IF(OR(L340="Proposta sem próximo contato",L340="Próximo contato atrasado"),MAX(N$4:N339)+1,"")</f>
        <v/>
      </c>
    </row>
    <row r="341">
      <c r="A341" s="21" t="n"/>
      <c r="B341" s="14" t="n"/>
      <c r="C341" s="22" t="n"/>
      <c r="D341" s="14" t="n"/>
      <c r="E341" s="23" t="n"/>
      <c r="F341" s="22" t="n"/>
      <c r="G341" s="22" t="n"/>
      <c r="H341" s="22" t="n"/>
      <c r="I341" s="22" t="n"/>
      <c r="J341" s="21" t="n"/>
      <c r="K341" s="23" t="n"/>
      <c r="L341" s="24">
        <f>IF(COUNTA(A341:K341)=0,"",IF(A341="","Falta a data do pedido",IF(AND(H341="Proposta enviada",J341=""),"Proposta sem próximo contato",IF(AND(OR(H341="Novo",H341="Em conversa",H341="Proposta enviada"),J341&lt;&gt;"",J341&lt;TODAY()),"Próximo contato atrasado",IF(AND(H341="Perdido",I341=""),"Falta o motivo da perda",IF(AND(H341="Fechado",K341=""),"Falta o valor fechado",IF(C341="","Falta como chegou","")))))))</f>
        <v/>
      </c>
      <c r="M341" s="14" t="n"/>
      <c r="N341">
        <f>IF(OR(L341="Proposta sem próximo contato",L341="Próximo contato atrasado"),MAX(N$4:N340)+1,"")</f>
        <v/>
      </c>
    </row>
    <row r="342">
      <c r="A342" s="21" t="n"/>
      <c r="B342" s="14" t="n"/>
      <c r="C342" s="22" t="n"/>
      <c r="D342" s="14" t="n"/>
      <c r="E342" s="23" t="n"/>
      <c r="F342" s="22" t="n"/>
      <c r="G342" s="22" t="n"/>
      <c r="H342" s="22" t="n"/>
      <c r="I342" s="22" t="n"/>
      <c r="J342" s="21" t="n"/>
      <c r="K342" s="23" t="n"/>
      <c r="L342" s="24">
        <f>IF(COUNTA(A342:K342)=0,"",IF(A342="","Falta a data do pedido",IF(AND(H342="Proposta enviada",J342=""),"Proposta sem próximo contato",IF(AND(OR(H342="Novo",H342="Em conversa",H342="Proposta enviada"),J342&lt;&gt;"",J342&lt;TODAY()),"Próximo contato atrasado",IF(AND(H342="Perdido",I342=""),"Falta o motivo da perda",IF(AND(H342="Fechado",K342=""),"Falta o valor fechado",IF(C342="","Falta como chegou","")))))))</f>
        <v/>
      </c>
      <c r="M342" s="14" t="n"/>
      <c r="N342">
        <f>IF(OR(L342="Proposta sem próximo contato",L342="Próximo contato atrasado"),MAX(N$4:N341)+1,"")</f>
        <v/>
      </c>
    </row>
    <row r="343">
      <c r="A343" s="21" t="n"/>
      <c r="B343" s="14" t="n"/>
      <c r="C343" s="22" t="n"/>
      <c r="D343" s="14" t="n"/>
      <c r="E343" s="23" t="n"/>
      <c r="F343" s="22" t="n"/>
      <c r="G343" s="22" t="n"/>
      <c r="H343" s="22" t="n"/>
      <c r="I343" s="22" t="n"/>
      <c r="J343" s="21" t="n"/>
      <c r="K343" s="23" t="n"/>
      <c r="L343" s="24">
        <f>IF(COUNTA(A343:K343)=0,"",IF(A343="","Falta a data do pedido",IF(AND(H343="Proposta enviada",J343=""),"Proposta sem próximo contato",IF(AND(OR(H343="Novo",H343="Em conversa",H343="Proposta enviada"),J343&lt;&gt;"",J343&lt;TODAY()),"Próximo contato atrasado",IF(AND(H343="Perdido",I343=""),"Falta o motivo da perda",IF(AND(H343="Fechado",K343=""),"Falta o valor fechado",IF(C343="","Falta como chegou","")))))))</f>
        <v/>
      </c>
      <c r="M343" s="14" t="n"/>
      <c r="N343">
        <f>IF(OR(L343="Proposta sem próximo contato",L343="Próximo contato atrasado"),MAX(N$4:N342)+1,"")</f>
        <v/>
      </c>
    </row>
    <row r="344">
      <c r="A344" s="21" t="n"/>
      <c r="B344" s="14" t="n"/>
      <c r="C344" s="22" t="n"/>
      <c r="D344" s="14" t="n"/>
      <c r="E344" s="23" t="n"/>
      <c r="F344" s="22" t="n"/>
      <c r="G344" s="22" t="n"/>
      <c r="H344" s="22" t="n"/>
      <c r="I344" s="22" t="n"/>
      <c r="J344" s="21" t="n"/>
      <c r="K344" s="23" t="n"/>
      <c r="L344" s="24">
        <f>IF(COUNTA(A344:K344)=0,"",IF(A344="","Falta a data do pedido",IF(AND(H344="Proposta enviada",J344=""),"Proposta sem próximo contato",IF(AND(OR(H344="Novo",H344="Em conversa",H344="Proposta enviada"),J344&lt;&gt;"",J344&lt;TODAY()),"Próximo contato atrasado",IF(AND(H344="Perdido",I344=""),"Falta o motivo da perda",IF(AND(H344="Fechado",K344=""),"Falta o valor fechado",IF(C344="","Falta como chegou","")))))))</f>
        <v/>
      </c>
      <c r="M344" s="14" t="n"/>
      <c r="N344">
        <f>IF(OR(L344="Proposta sem próximo contato",L344="Próximo contato atrasado"),MAX(N$4:N343)+1,"")</f>
        <v/>
      </c>
    </row>
    <row r="345">
      <c r="A345" s="21" t="n"/>
      <c r="B345" s="14" t="n"/>
      <c r="C345" s="22" t="n"/>
      <c r="D345" s="14" t="n"/>
      <c r="E345" s="23" t="n"/>
      <c r="F345" s="22" t="n"/>
      <c r="G345" s="22" t="n"/>
      <c r="H345" s="22" t="n"/>
      <c r="I345" s="22" t="n"/>
      <c r="J345" s="21" t="n"/>
      <c r="K345" s="23" t="n"/>
      <c r="L345" s="24">
        <f>IF(COUNTA(A345:K345)=0,"",IF(A345="","Falta a data do pedido",IF(AND(H345="Proposta enviada",J345=""),"Proposta sem próximo contato",IF(AND(OR(H345="Novo",H345="Em conversa",H345="Proposta enviada"),J345&lt;&gt;"",J345&lt;TODAY()),"Próximo contato atrasado",IF(AND(H345="Perdido",I345=""),"Falta o motivo da perda",IF(AND(H345="Fechado",K345=""),"Falta o valor fechado",IF(C345="","Falta como chegou","")))))))</f>
        <v/>
      </c>
      <c r="M345" s="14" t="n"/>
      <c r="N345">
        <f>IF(OR(L345="Proposta sem próximo contato",L345="Próximo contato atrasado"),MAX(N$4:N344)+1,"")</f>
        <v/>
      </c>
    </row>
    <row r="346">
      <c r="A346" s="21" t="n"/>
      <c r="B346" s="14" t="n"/>
      <c r="C346" s="22" t="n"/>
      <c r="D346" s="14" t="n"/>
      <c r="E346" s="23" t="n"/>
      <c r="F346" s="22" t="n"/>
      <c r="G346" s="22" t="n"/>
      <c r="H346" s="22" t="n"/>
      <c r="I346" s="22" t="n"/>
      <c r="J346" s="21" t="n"/>
      <c r="K346" s="23" t="n"/>
      <c r="L346" s="24">
        <f>IF(COUNTA(A346:K346)=0,"",IF(A346="","Falta a data do pedido",IF(AND(H346="Proposta enviada",J346=""),"Proposta sem próximo contato",IF(AND(OR(H346="Novo",H346="Em conversa",H346="Proposta enviada"),J346&lt;&gt;"",J346&lt;TODAY()),"Próximo contato atrasado",IF(AND(H346="Perdido",I346=""),"Falta o motivo da perda",IF(AND(H346="Fechado",K346=""),"Falta o valor fechado",IF(C346="","Falta como chegou","")))))))</f>
        <v/>
      </c>
      <c r="M346" s="14" t="n"/>
      <c r="N346">
        <f>IF(OR(L346="Proposta sem próximo contato",L346="Próximo contato atrasado"),MAX(N$4:N345)+1,"")</f>
        <v/>
      </c>
    </row>
    <row r="347">
      <c r="A347" s="21" t="n"/>
      <c r="B347" s="14" t="n"/>
      <c r="C347" s="22" t="n"/>
      <c r="D347" s="14" t="n"/>
      <c r="E347" s="23" t="n"/>
      <c r="F347" s="22" t="n"/>
      <c r="G347" s="22" t="n"/>
      <c r="H347" s="22" t="n"/>
      <c r="I347" s="22" t="n"/>
      <c r="J347" s="21" t="n"/>
      <c r="K347" s="23" t="n"/>
      <c r="L347" s="24">
        <f>IF(COUNTA(A347:K347)=0,"",IF(A347="","Falta a data do pedido",IF(AND(H347="Proposta enviada",J347=""),"Proposta sem próximo contato",IF(AND(OR(H347="Novo",H347="Em conversa",H347="Proposta enviada"),J347&lt;&gt;"",J347&lt;TODAY()),"Próximo contato atrasado",IF(AND(H347="Perdido",I347=""),"Falta o motivo da perda",IF(AND(H347="Fechado",K347=""),"Falta o valor fechado",IF(C347="","Falta como chegou","")))))))</f>
        <v/>
      </c>
      <c r="M347" s="14" t="n"/>
      <c r="N347">
        <f>IF(OR(L347="Proposta sem próximo contato",L347="Próximo contato atrasado"),MAX(N$4:N346)+1,"")</f>
        <v/>
      </c>
    </row>
    <row r="348">
      <c r="A348" s="21" t="n"/>
      <c r="B348" s="14" t="n"/>
      <c r="C348" s="22" t="n"/>
      <c r="D348" s="14" t="n"/>
      <c r="E348" s="23" t="n"/>
      <c r="F348" s="22" t="n"/>
      <c r="G348" s="22" t="n"/>
      <c r="H348" s="22" t="n"/>
      <c r="I348" s="22" t="n"/>
      <c r="J348" s="21" t="n"/>
      <c r="K348" s="23" t="n"/>
      <c r="L348" s="24">
        <f>IF(COUNTA(A348:K348)=0,"",IF(A348="","Falta a data do pedido",IF(AND(H348="Proposta enviada",J348=""),"Proposta sem próximo contato",IF(AND(OR(H348="Novo",H348="Em conversa",H348="Proposta enviada"),J348&lt;&gt;"",J348&lt;TODAY()),"Próximo contato atrasado",IF(AND(H348="Perdido",I348=""),"Falta o motivo da perda",IF(AND(H348="Fechado",K348=""),"Falta o valor fechado",IF(C348="","Falta como chegou","")))))))</f>
        <v/>
      </c>
      <c r="M348" s="14" t="n"/>
      <c r="N348">
        <f>IF(OR(L348="Proposta sem próximo contato",L348="Próximo contato atrasado"),MAX(N$4:N347)+1,"")</f>
        <v/>
      </c>
    </row>
    <row r="349">
      <c r="A349" s="21" t="n"/>
      <c r="B349" s="14" t="n"/>
      <c r="C349" s="22" t="n"/>
      <c r="D349" s="14" t="n"/>
      <c r="E349" s="23" t="n"/>
      <c r="F349" s="22" t="n"/>
      <c r="G349" s="22" t="n"/>
      <c r="H349" s="22" t="n"/>
      <c r="I349" s="22" t="n"/>
      <c r="J349" s="21" t="n"/>
      <c r="K349" s="23" t="n"/>
      <c r="L349" s="24">
        <f>IF(COUNTA(A349:K349)=0,"",IF(A349="","Falta a data do pedido",IF(AND(H349="Proposta enviada",J349=""),"Proposta sem próximo contato",IF(AND(OR(H349="Novo",H349="Em conversa",H349="Proposta enviada"),J349&lt;&gt;"",J349&lt;TODAY()),"Próximo contato atrasado",IF(AND(H349="Perdido",I349=""),"Falta o motivo da perda",IF(AND(H349="Fechado",K349=""),"Falta o valor fechado",IF(C349="","Falta como chegou","")))))))</f>
        <v/>
      </c>
      <c r="M349" s="14" t="n"/>
      <c r="N349">
        <f>IF(OR(L349="Proposta sem próximo contato",L349="Próximo contato atrasado"),MAX(N$4:N348)+1,"")</f>
        <v/>
      </c>
    </row>
    <row r="350">
      <c r="A350" s="21" t="n"/>
      <c r="B350" s="14" t="n"/>
      <c r="C350" s="22" t="n"/>
      <c r="D350" s="14" t="n"/>
      <c r="E350" s="23" t="n"/>
      <c r="F350" s="22" t="n"/>
      <c r="G350" s="22" t="n"/>
      <c r="H350" s="22" t="n"/>
      <c r="I350" s="22" t="n"/>
      <c r="J350" s="21" t="n"/>
      <c r="K350" s="23" t="n"/>
      <c r="L350" s="24">
        <f>IF(COUNTA(A350:K350)=0,"",IF(A350="","Falta a data do pedido",IF(AND(H350="Proposta enviada",J350=""),"Proposta sem próximo contato",IF(AND(OR(H350="Novo",H350="Em conversa",H350="Proposta enviada"),J350&lt;&gt;"",J350&lt;TODAY()),"Próximo contato atrasado",IF(AND(H350="Perdido",I350=""),"Falta o motivo da perda",IF(AND(H350="Fechado",K350=""),"Falta o valor fechado",IF(C350="","Falta como chegou","")))))))</f>
        <v/>
      </c>
      <c r="M350" s="14" t="n"/>
      <c r="N350">
        <f>IF(OR(L350="Proposta sem próximo contato",L350="Próximo contato atrasado"),MAX(N$4:N349)+1,"")</f>
        <v/>
      </c>
    </row>
    <row r="351">
      <c r="A351" s="21" t="n"/>
      <c r="B351" s="14" t="n"/>
      <c r="C351" s="22" t="n"/>
      <c r="D351" s="14" t="n"/>
      <c r="E351" s="23" t="n"/>
      <c r="F351" s="22" t="n"/>
      <c r="G351" s="22" t="n"/>
      <c r="H351" s="22" t="n"/>
      <c r="I351" s="22" t="n"/>
      <c r="J351" s="21" t="n"/>
      <c r="K351" s="23" t="n"/>
      <c r="L351" s="24">
        <f>IF(COUNTA(A351:K351)=0,"",IF(A351="","Falta a data do pedido",IF(AND(H351="Proposta enviada",J351=""),"Proposta sem próximo contato",IF(AND(OR(H351="Novo",H351="Em conversa",H351="Proposta enviada"),J351&lt;&gt;"",J351&lt;TODAY()),"Próximo contato atrasado",IF(AND(H351="Perdido",I351=""),"Falta o motivo da perda",IF(AND(H351="Fechado",K351=""),"Falta o valor fechado",IF(C351="","Falta como chegou","")))))))</f>
        <v/>
      </c>
      <c r="M351" s="14" t="n"/>
      <c r="N351">
        <f>IF(OR(L351="Proposta sem próximo contato",L351="Próximo contato atrasado"),MAX(N$4:N350)+1,"")</f>
        <v/>
      </c>
    </row>
    <row r="352">
      <c r="A352" s="21" t="n"/>
      <c r="B352" s="14" t="n"/>
      <c r="C352" s="22" t="n"/>
      <c r="D352" s="14" t="n"/>
      <c r="E352" s="23" t="n"/>
      <c r="F352" s="22" t="n"/>
      <c r="G352" s="22" t="n"/>
      <c r="H352" s="22" t="n"/>
      <c r="I352" s="22" t="n"/>
      <c r="J352" s="21" t="n"/>
      <c r="K352" s="23" t="n"/>
      <c r="L352" s="24">
        <f>IF(COUNTA(A352:K352)=0,"",IF(A352="","Falta a data do pedido",IF(AND(H352="Proposta enviada",J352=""),"Proposta sem próximo contato",IF(AND(OR(H352="Novo",H352="Em conversa",H352="Proposta enviada"),J352&lt;&gt;"",J352&lt;TODAY()),"Próximo contato atrasado",IF(AND(H352="Perdido",I352=""),"Falta o motivo da perda",IF(AND(H352="Fechado",K352=""),"Falta o valor fechado",IF(C352="","Falta como chegou","")))))))</f>
        <v/>
      </c>
      <c r="M352" s="14" t="n"/>
      <c r="N352">
        <f>IF(OR(L352="Proposta sem próximo contato",L352="Próximo contato atrasado"),MAX(N$4:N351)+1,"")</f>
        <v/>
      </c>
    </row>
    <row r="353">
      <c r="A353" s="21" t="n"/>
      <c r="B353" s="14" t="n"/>
      <c r="C353" s="22" t="n"/>
      <c r="D353" s="14" t="n"/>
      <c r="E353" s="23" t="n"/>
      <c r="F353" s="22" t="n"/>
      <c r="G353" s="22" t="n"/>
      <c r="H353" s="22" t="n"/>
      <c r="I353" s="22" t="n"/>
      <c r="J353" s="21" t="n"/>
      <c r="K353" s="23" t="n"/>
      <c r="L353" s="24">
        <f>IF(COUNTA(A353:K353)=0,"",IF(A353="","Falta a data do pedido",IF(AND(H353="Proposta enviada",J353=""),"Proposta sem próximo contato",IF(AND(OR(H353="Novo",H353="Em conversa",H353="Proposta enviada"),J353&lt;&gt;"",J353&lt;TODAY()),"Próximo contato atrasado",IF(AND(H353="Perdido",I353=""),"Falta o motivo da perda",IF(AND(H353="Fechado",K353=""),"Falta o valor fechado",IF(C353="","Falta como chegou","")))))))</f>
        <v/>
      </c>
      <c r="M353" s="14" t="n"/>
      <c r="N353">
        <f>IF(OR(L353="Proposta sem próximo contato",L353="Próximo contato atrasado"),MAX(N$4:N352)+1,"")</f>
        <v/>
      </c>
    </row>
    <row r="354">
      <c r="A354" s="21" t="n"/>
      <c r="B354" s="14" t="n"/>
      <c r="C354" s="22" t="n"/>
      <c r="D354" s="14" t="n"/>
      <c r="E354" s="23" t="n"/>
      <c r="F354" s="22" t="n"/>
      <c r="G354" s="22" t="n"/>
      <c r="H354" s="22" t="n"/>
      <c r="I354" s="22" t="n"/>
      <c r="J354" s="21" t="n"/>
      <c r="K354" s="23" t="n"/>
      <c r="L354" s="24">
        <f>IF(COUNTA(A354:K354)=0,"",IF(A354="","Falta a data do pedido",IF(AND(H354="Proposta enviada",J354=""),"Proposta sem próximo contato",IF(AND(OR(H354="Novo",H354="Em conversa",H354="Proposta enviada"),J354&lt;&gt;"",J354&lt;TODAY()),"Próximo contato atrasado",IF(AND(H354="Perdido",I354=""),"Falta o motivo da perda",IF(AND(H354="Fechado",K354=""),"Falta o valor fechado",IF(C354="","Falta como chegou","")))))))</f>
        <v/>
      </c>
      <c r="M354" s="14" t="n"/>
      <c r="N354">
        <f>IF(OR(L354="Proposta sem próximo contato",L354="Próximo contato atrasado"),MAX(N$4:N353)+1,"")</f>
        <v/>
      </c>
    </row>
    <row r="355">
      <c r="A355" s="21" t="n"/>
      <c r="B355" s="14" t="n"/>
      <c r="C355" s="22" t="n"/>
      <c r="D355" s="14" t="n"/>
      <c r="E355" s="23" t="n"/>
      <c r="F355" s="22" t="n"/>
      <c r="G355" s="22" t="n"/>
      <c r="H355" s="22" t="n"/>
      <c r="I355" s="22" t="n"/>
      <c r="J355" s="21" t="n"/>
      <c r="K355" s="23" t="n"/>
      <c r="L355" s="24">
        <f>IF(COUNTA(A355:K355)=0,"",IF(A355="","Falta a data do pedido",IF(AND(H355="Proposta enviada",J355=""),"Proposta sem próximo contato",IF(AND(OR(H355="Novo",H355="Em conversa",H355="Proposta enviada"),J355&lt;&gt;"",J355&lt;TODAY()),"Próximo contato atrasado",IF(AND(H355="Perdido",I355=""),"Falta o motivo da perda",IF(AND(H355="Fechado",K355=""),"Falta o valor fechado",IF(C355="","Falta como chegou","")))))))</f>
        <v/>
      </c>
      <c r="M355" s="14" t="n"/>
      <c r="N355">
        <f>IF(OR(L355="Proposta sem próximo contato",L355="Próximo contato atrasado"),MAX(N$4:N354)+1,"")</f>
        <v/>
      </c>
    </row>
    <row r="356">
      <c r="A356" s="21" t="n"/>
      <c r="B356" s="14" t="n"/>
      <c r="C356" s="22" t="n"/>
      <c r="D356" s="14" t="n"/>
      <c r="E356" s="23" t="n"/>
      <c r="F356" s="22" t="n"/>
      <c r="G356" s="22" t="n"/>
      <c r="H356" s="22" t="n"/>
      <c r="I356" s="22" t="n"/>
      <c r="J356" s="21" t="n"/>
      <c r="K356" s="23" t="n"/>
      <c r="L356" s="24">
        <f>IF(COUNTA(A356:K356)=0,"",IF(A356="","Falta a data do pedido",IF(AND(H356="Proposta enviada",J356=""),"Proposta sem próximo contato",IF(AND(OR(H356="Novo",H356="Em conversa",H356="Proposta enviada"),J356&lt;&gt;"",J356&lt;TODAY()),"Próximo contato atrasado",IF(AND(H356="Perdido",I356=""),"Falta o motivo da perda",IF(AND(H356="Fechado",K356=""),"Falta o valor fechado",IF(C356="","Falta como chegou","")))))))</f>
        <v/>
      </c>
      <c r="M356" s="14" t="n"/>
      <c r="N356">
        <f>IF(OR(L356="Proposta sem próximo contato",L356="Próximo contato atrasado"),MAX(N$4:N355)+1,"")</f>
        <v/>
      </c>
    </row>
    <row r="357">
      <c r="A357" s="21" t="n"/>
      <c r="B357" s="14" t="n"/>
      <c r="C357" s="22" t="n"/>
      <c r="D357" s="14" t="n"/>
      <c r="E357" s="23" t="n"/>
      <c r="F357" s="22" t="n"/>
      <c r="G357" s="22" t="n"/>
      <c r="H357" s="22" t="n"/>
      <c r="I357" s="22" t="n"/>
      <c r="J357" s="21" t="n"/>
      <c r="K357" s="23" t="n"/>
      <c r="L357" s="24">
        <f>IF(COUNTA(A357:K357)=0,"",IF(A357="","Falta a data do pedido",IF(AND(H357="Proposta enviada",J357=""),"Proposta sem próximo contato",IF(AND(OR(H357="Novo",H357="Em conversa",H357="Proposta enviada"),J357&lt;&gt;"",J357&lt;TODAY()),"Próximo contato atrasado",IF(AND(H357="Perdido",I357=""),"Falta o motivo da perda",IF(AND(H357="Fechado",K357=""),"Falta o valor fechado",IF(C357="","Falta como chegou","")))))))</f>
        <v/>
      </c>
      <c r="M357" s="14" t="n"/>
      <c r="N357">
        <f>IF(OR(L357="Proposta sem próximo contato",L357="Próximo contato atrasado"),MAX(N$4:N356)+1,"")</f>
        <v/>
      </c>
    </row>
    <row r="358">
      <c r="A358" s="21" t="n"/>
      <c r="B358" s="14" t="n"/>
      <c r="C358" s="22" t="n"/>
      <c r="D358" s="14" t="n"/>
      <c r="E358" s="23" t="n"/>
      <c r="F358" s="22" t="n"/>
      <c r="G358" s="22" t="n"/>
      <c r="H358" s="22" t="n"/>
      <c r="I358" s="22" t="n"/>
      <c r="J358" s="21" t="n"/>
      <c r="K358" s="23" t="n"/>
      <c r="L358" s="24">
        <f>IF(COUNTA(A358:K358)=0,"",IF(A358="","Falta a data do pedido",IF(AND(H358="Proposta enviada",J358=""),"Proposta sem próximo contato",IF(AND(OR(H358="Novo",H358="Em conversa",H358="Proposta enviada"),J358&lt;&gt;"",J358&lt;TODAY()),"Próximo contato atrasado",IF(AND(H358="Perdido",I358=""),"Falta o motivo da perda",IF(AND(H358="Fechado",K358=""),"Falta o valor fechado",IF(C358="","Falta como chegou","")))))))</f>
        <v/>
      </c>
      <c r="M358" s="14" t="n"/>
      <c r="N358">
        <f>IF(OR(L358="Proposta sem próximo contato",L358="Próximo contato atrasado"),MAX(N$4:N357)+1,"")</f>
        <v/>
      </c>
    </row>
    <row r="359">
      <c r="A359" s="21" t="n"/>
      <c r="B359" s="14" t="n"/>
      <c r="C359" s="22" t="n"/>
      <c r="D359" s="14" t="n"/>
      <c r="E359" s="23" t="n"/>
      <c r="F359" s="22" t="n"/>
      <c r="G359" s="22" t="n"/>
      <c r="H359" s="22" t="n"/>
      <c r="I359" s="22" t="n"/>
      <c r="J359" s="21" t="n"/>
      <c r="K359" s="23" t="n"/>
      <c r="L359" s="24">
        <f>IF(COUNTA(A359:K359)=0,"",IF(A359="","Falta a data do pedido",IF(AND(H359="Proposta enviada",J359=""),"Proposta sem próximo contato",IF(AND(OR(H359="Novo",H359="Em conversa",H359="Proposta enviada"),J359&lt;&gt;"",J359&lt;TODAY()),"Próximo contato atrasado",IF(AND(H359="Perdido",I359=""),"Falta o motivo da perda",IF(AND(H359="Fechado",K359=""),"Falta o valor fechado",IF(C359="","Falta como chegou","")))))))</f>
        <v/>
      </c>
      <c r="M359" s="14" t="n"/>
      <c r="N359">
        <f>IF(OR(L359="Proposta sem próximo contato",L359="Próximo contato atrasado"),MAX(N$4:N358)+1,"")</f>
        <v/>
      </c>
    </row>
    <row r="360">
      <c r="A360" s="21" t="n"/>
      <c r="B360" s="14" t="n"/>
      <c r="C360" s="22" t="n"/>
      <c r="D360" s="14" t="n"/>
      <c r="E360" s="23" t="n"/>
      <c r="F360" s="22" t="n"/>
      <c r="G360" s="22" t="n"/>
      <c r="H360" s="22" t="n"/>
      <c r="I360" s="22" t="n"/>
      <c r="J360" s="21" t="n"/>
      <c r="K360" s="23" t="n"/>
      <c r="L360" s="24">
        <f>IF(COUNTA(A360:K360)=0,"",IF(A360="","Falta a data do pedido",IF(AND(H360="Proposta enviada",J360=""),"Proposta sem próximo contato",IF(AND(OR(H360="Novo",H360="Em conversa",H360="Proposta enviada"),J360&lt;&gt;"",J360&lt;TODAY()),"Próximo contato atrasado",IF(AND(H360="Perdido",I360=""),"Falta o motivo da perda",IF(AND(H360="Fechado",K360=""),"Falta o valor fechado",IF(C360="","Falta como chegou","")))))))</f>
        <v/>
      </c>
      <c r="M360" s="14" t="n"/>
      <c r="N360">
        <f>IF(OR(L360="Proposta sem próximo contato",L360="Próximo contato atrasado"),MAX(N$4:N359)+1,"")</f>
        <v/>
      </c>
    </row>
    <row r="361">
      <c r="A361" s="21" t="n"/>
      <c r="B361" s="14" t="n"/>
      <c r="C361" s="22" t="n"/>
      <c r="D361" s="14" t="n"/>
      <c r="E361" s="23" t="n"/>
      <c r="F361" s="22" t="n"/>
      <c r="G361" s="22" t="n"/>
      <c r="H361" s="22" t="n"/>
      <c r="I361" s="22" t="n"/>
      <c r="J361" s="21" t="n"/>
      <c r="K361" s="23" t="n"/>
      <c r="L361" s="24">
        <f>IF(COUNTA(A361:K361)=0,"",IF(A361="","Falta a data do pedido",IF(AND(H361="Proposta enviada",J361=""),"Proposta sem próximo contato",IF(AND(OR(H361="Novo",H361="Em conversa",H361="Proposta enviada"),J361&lt;&gt;"",J361&lt;TODAY()),"Próximo contato atrasado",IF(AND(H361="Perdido",I361=""),"Falta o motivo da perda",IF(AND(H361="Fechado",K361=""),"Falta o valor fechado",IF(C361="","Falta como chegou","")))))))</f>
        <v/>
      </c>
      <c r="M361" s="14" t="n"/>
      <c r="N361">
        <f>IF(OR(L361="Proposta sem próximo contato",L361="Próximo contato atrasado"),MAX(N$4:N360)+1,"")</f>
        <v/>
      </c>
    </row>
    <row r="362">
      <c r="A362" s="21" t="n"/>
      <c r="B362" s="14" t="n"/>
      <c r="C362" s="22" t="n"/>
      <c r="D362" s="14" t="n"/>
      <c r="E362" s="23" t="n"/>
      <c r="F362" s="22" t="n"/>
      <c r="G362" s="22" t="n"/>
      <c r="H362" s="22" t="n"/>
      <c r="I362" s="22" t="n"/>
      <c r="J362" s="21" t="n"/>
      <c r="K362" s="23" t="n"/>
      <c r="L362" s="24">
        <f>IF(COUNTA(A362:K362)=0,"",IF(A362="","Falta a data do pedido",IF(AND(H362="Proposta enviada",J362=""),"Proposta sem próximo contato",IF(AND(OR(H362="Novo",H362="Em conversa",H362="Proposta enviada"),J362&lt;&gt;"",J362&lt;TODAY()),"Próximo contato atrasado",IF(AND(H362="Perdido",I362=""),"Falta o motivo da perda",IF(AND(H362="Fechado",K362=""),"Falta o valor fechado",IF(C362="","Falta como chegou","")))))))</f>
        <v/>
      </c>
      <c r="M362" s="14" t="n"/>
      <c r="N362">
        <f>IF(OR(L362="Proposta sem próximo contato",L362="Próximo contato atrasado"),MAX(N$4:N361)+1,"")</f>
        <v/>
      </c>
    </row>
    <row r="363">
      <c r="A363" s="21" t="n"/>
      <c r="B363" s="14" t="n"/>
      <c r="C363" s="22" t="n"/>
      <c r="D363" s="14" t="n"/>
      <c r="E363" s="23" t="n"/>
      <c r="F363" s="22" t="n"/>
      <c r="G363" s="22" t="n"/>
      <c r="H363" s="22" t="n"/>
      <c r="I363" s="22" t="n"/>
      <c r="J363" s="21" t="n"/>
      <c r="K363" s="23" t="n"/>
      <c r="L363" s="24">
        <f>IF(COUNTA(A363:K363)=0,"",IF(A363="","Falta a data do pedido",IF(AND(H363="Proposta enviada",J363=""),"Proposta sem próximo contato",IF(AND(OR(H363="Novo",H363="Em conversa",H363="Proposta enviada"),J363&lt;&gt;"",J363&lt;TODAY()),"Próximo contato atrasado",IF(AND(H363="Perdido",I363=""),"Falta o motivo da perda",IF(AND(H363="Fechado",K363=""),"Falta o valor fechado",IF(C363="","Falta como chegou","")))))))</f>
        <v/>
      </c>
      <c r="M363" s="14" t="n"/>
      <c r="N363">
        <f>IF(OR(L363="Proposta sem próximo contato",L363="Próximo contato atrasado"),MAX(N$4:N362)+1,"")</f>
        <v/>
      </c>
    </row>
    <row r="364">
      <c r="A364" s="21" t="n"/>
      <c r="B364" s="14" t="n"/>
      <c r="C364" s="22" t="n"/>
      <c r="D364" s="14" t="n"/>
      <c r="E364" s="23" t="n"/>
      <c r="F364" s="22" t="n"/>
      <c r="G364" s="22" t="n"/>
      <c r="H364" s="22" t="n"/>
      <c r="I364" s="22" t="n"/>
      <c r="J364" s="21" t="n"/>
      <c r="K364" s="23" t="n"/>
      <c r="L364" s="24">
        <f>IF(COUNTA(A364:K364)=0,"",IF(A364="","Falta a data do pedido",IF(AND(H364="Proposta enviada",J364=""),"Proposta sem próximo contato",IF(AND(OR(H364="Novo",H364="Em conversa",H364="Proposta enviada"),J364&lt;&gt;"",J364&lt;TODAY()),"Próximo contato atrasado",IF(AND(H364="Perdido",I364=""),"Falta o motivo da perda",IF(AND(H364="Fechado",K364=""),"Falta o valor fechado",IF(C364="","Falta como chegou","")))))))</f>
        <v/>
      </c>
      <c r="M364" s="14" t="n"/>
      <c r="N364">
        <f>IF(OR(L364="Proposta sem próximo contato",L364="Próximo contato atrasado"),MAX(N$4:N363)+1,"")</f>
        <v/>
      </c>
    </row>
    <row r="365">
      <c r="A365" s="21" t="n"/>
      <c r="B365" s="14" t="n"/>
      <c r="C365" s="22" t="n"/>
      <c r="D365" s="14" t="n"/>
      <c r="E365" s="23" t="n"/>
      <c r="F365" s="22" t="n"/>
      <c r="G365" s="22" t="n"/>
      <c r="H365" s="22" t="n"/>
      <c r="I365" s="22" t="n"/>
      <c r="J365" s="21" t="n"/>
      <c r="K365" s="23" t="n"/>
      <c r="L365" s="24">
        <f>IF(COUNTA(A365:K365)=0,"",IF(A365="","Falta a data do pedido",IF(AND(H365="Proposta enviada",J365=""),"Proposta sem próximo contato",IF(AND(OR(H365="Novo",H365="Em conversa",H365="Proposta enviada"),J365&lt;&gt;"",J365&lt;TODAY()),"Próximo contato atrasado",IF(AND(H365="Perdido",I365=""),"Falta o motivo da perda",IF(AND(H365="Fechado",K365=""),"Falta o valor fechado",IF(C365="","Falta como chegou","")))))))</f>
        <v/>
      </c>
      <c r="M365" s="14" t="n"/>
      <c r="N365">
        <f>IF(OR(L365="Proposta sem próximo contato",L365="Próximo contato atrasado"),MAX(N$4:N364)+1,"")</f>
        <v/>
      </c>
    </row>
    <row r="366">
      <c r="A366" s="21" t="n"/>
      <c r="B366" s="14" t="n"/>
      <c r="C366" s="22" t="n"/>
      <c r="D366" s="14" t="n"/>
      <c r="E366" s="23" t="n"/>
      <c r="F366" s="22" t="n"/>
      <c r="G366" s="22" t="n"/>
      <c r="H366" s="22" t="n"/>
      <c r="I366" s="22" t="n"/>
      <c r="J366" s="21" t="n"/>
      <c r="K366" s="23" t="n"/>
      <c r="L366" s="24">
        <f>IF(COUNTA(A366:K366)=0,"",IF(A366="","Falta a data do pedido",IF(AND(H366="Proposta enviada",J366=""),"Proposta sem próximo contato",IF(AND(OR(H366="Novo",H366="Em conversa",H366="Proposta enviada"),J366&lt;&gt;"",J366&lt;TODAY()),"Próximo contato atrasado",IF(AND(H366="Perdido",I366=""),"Falta o motivo da perda",IF(AND(H366="Fechado",K366=""),"Falta o valor fechado",IF(C366="","Falta como chegou","")))))))</f>
        <v/>
      </c>
      <c r="M366" s="14" t="n"/>
      <c r="N366">
        <f>IF(OR(L366="Proposta sem próximo contato",L366="Próximo contato atrasado"),MAX(N$4:N365)+1,"")</f>
        <v/>
      </c>
    </row>
    <row r="367">
      <c r="A367" s="21" t="n"/>
      <c r="B367" s="14" t="n"/>
      <c r="C367" s="22" t="n"/>
      <c r="D367" s="14" t="n"/>
      <c r="E367" s="23" t="n"/>
      <c r="F367" s="22" t="n"/>
      <c r="G367" s="22" t="n"/>
      <c r="H367" s="22" t="n"/>
      <c r="I367" s="22" t="n"/>
      <c r="J367" s="21" t="n"/>
      <c r="K367" s="23" t="n"/>
      <c r="L367" s="24">
        <f>IF(COUNTA(A367:K367)=0,"",IF(A367="","Falta a data do pedido",IF(AND(H367="Proposta enviada",J367=""),"Proposta sem próximo contato",IF(AND(OR(H367="Novo",H367="Em conversa",H367="Proposta enviada"),J367&lt;&gt;"",J367&lt;TODAY()),"Próximo contato atrasado",IF(AND(H367="Perdido",I367=""),"Falta o motivo da perda",IF(AND(H367="Fechado",K367=""),"Falta o valor fechado",IF(C367="","Falta como chegou","")))))))</f>
        <v/>
      </c>
      <c r="M367" s="14" t="n"/>
      <c r="N367">
        <f>IF(OR(L367="Proposta sem próximo contato",L367="Próximo contato atrasado"),MAX(N$4:N366)+1,"")</f>
        <v/>
      </c>
    </row>
    <row r="368">
      <c r="A368" s="21" t="n"/>
      <c r="B368" s="14" t="n"/>
      <c r="C368" s="22" t="n"/>
      <c r="D368" s="14" t="n"/>
      <c r="E368" s="23" t="n"/>
      <c r="F368" s="22" t="n"/>
      <c r="G368" s="22" t="n"/>
      <c r="H368" s="22" t="n"/>
      <c r="I368" s="22" t="n"/>
      <c r="J368" s="21" t="n"/>
      <c r="K368" s="23" t="n"/>
      <c r="L368" s="24">
        <f>IF(COUNTA(A368:K368)=0,"",IF(A368="","Falta a data do pedido",IF(AND(H368="Proposta enviada",J368=""),"Proposta sem próximo contato",IF(AND(OR(H368="Novo",H368="Em conversa",H368="Proposta enviada"),J368&lt;&gt;"",J368&lt;TODAY()),"Próximo contato atrasado",IF(AND(H368="Perdido",I368=""),"Falta o motivo da perda",IF(AND(H368="Fechado",K368=""),"Falta o valor fechado",IF(C368="","Falta como chegou","")))))))</f>
        <v/>
      </c>
      <c r="M368" s="14" t="n"/>
      <c r="N368">
        <f>IF(OR(L368="Proposta sem próximo contato",L368="Próximo contato atrasado"),MAX(N$4:N367)+1,"")</f>
        <v/>
      </c>
    </row>
    <row r="369">
      <c r="A369" s="21" t="n"/>
      <c r="B369" s="14" t="n"/>
      <c r="C369" s="22" t="n"/>
      <c r="D369" s="14" t="n"/>
      <c r="E369" s="23" t="n"/>
      <c r="F369" s="22" t="n"/>
      <c r="G369" s="22" t="n"/>
      <c r="H369" s="22" t="n"/>
      <c r="I369" s="22" t="n"/>
      <c r="J369" s="21" t="n"/>
      <c r="K369" s="23" t="n"/>
      <c r="L369" s="24">
        <f>IF(COUNTA(A369:K369)=0,"",IF(A369="","Falta a data do pedido",IF(AND(H369="Proposta enviada",J369=""),"Proposta sem próximo contato",IF(AND(OR(H369="Novo",H369="Em conversa",H369="Proposta enviada"),J369&lt;&gt;"",J369&lt;TODAY()),"Próximo contato atrasado",IF(AND(H369="Perdido",I369=""),"Falta o motivo da perda",IF(AND(H369="Fechado",K369=""),"Falta o valor fechado",IF(C369="","Falta como chegou","")))))))</f>
        <v/>
      </c>
      <c r="M369" s="14" t="n"/>
      <c r="N369">
        <f>IF(OR(L369="Proposta sem próximo contato",L369="Próximo contato atrasado"),MAX(N$4:N368)+1,"")</f>
        <v/>
      </c>
    </row>
    <row r="370">
      <c r="A370" s="21" t="n"/>
      <c r="B370" s="14" t="n"/>
      <c r="C370" s="22" t="n"/>
      <c r="D370" s="14" t="n"/>
      <c r="E370" s="23" t="n"/>
      <c r="F370" s="22" t="n"/>
      <c r="G370" s="22" t="n"/>
      <c r="H370" s="22" t="n"/>
      <c r="I370" s="22" t="n"/>
      <c r="J370" s="21" t="n"/>
      <c r="K370" s="23" t="n"/>
      <c r="L370" s="24">
        <f>IF(COUNTA(A370:K370)=0,"",IF(A370="","Falta a data do pedido",IF(AND(H370="Proposta enviada",J370=""),"Proposta sem próximo contato",IF(AND(OR(H370="Novo",H370="Em conversa",H370="Proposta enviada"),J370&lt;&gt;"",J370&lt;TODAY()),"Próximo contato atrasado",IF(AND(H370="Perdido",I370=""),"Falta o motivo da perda",IF(AND(H370="Fechado",K370=""),"Falta o valor fechado",IF(C370="","Falta como chegou","")))))))</f>
        <v/>
      </c>
      <c r="M370" s="14" t="n"/>
      <c r="N370">
        <f>IF(OR(L370="Proposta sem próximo contato",L370="Próximo contato atrasado"),MAX(N$4:N369)+1,"")</f>
        <v/>
      </c>
    </row>
    <row r="371">
      <c r="A371" s="21" t="n"/>
      <c r="B371" s="14" t="n"/>
      <c r="C371" s="22" t="n"/>
      <c r="D371" s="14" t="n"/>
      <c r="E371" s="23" t="n"/>
      <c r="F371" s="22" t="n"/>
      <c r="G371" s="22" t="n"/>
      <c r="H371" s="22" t="n"/>
      <c r="I371" s="22" t="n"/>
      <c r="J371" s="21" t="n"/>
      <c r="K371" s="23" t="n"/>
      <c r="L371" s="24">
        <f>IF(COUNTA(A371:K371)=0,"",IF(A371="","Falta a data do pedido",IF(AND(H371="Proposta enviada",J371=""),"Proposta sem próximo contato",IF(AND(OR(H371="Novo",H371="Em conversa",H371="Proposta enviada"),J371&lt;&gt;"",J371&lt;TODAY()),"Próximo contato atrasado",IF(AND(H371="Perdido",I371=""),"Falta o motivo da perda",IF(AND(H371="Fechado",K371=""),"Falta o valor fechado",IF(C371="","Falta como chegou","")))))))</f>
        <v/>
      </c>
      <c r="M371" s="14" t="n"/>
      <c r="N371">
        <f>IF(OR(L371="Proposta sem próximo contato",L371="Próximo contato atrasado"),MAX(N$4:N370)+1,"")</f>
        <v/>
      </c>
    </row>
    <row r="372">
      <c r="A372" s="21" t="n"/>
      <c r="B372" s="14" t="n"/>
      <c r="C372" s="22" t="n"/>
      <c r="D372" s="14" t="n"/>
      <c r="E372" s="23" t="n"/>
      <c r="F372" s="22" t="n"/>
      <c r="G372" s="22" t="n"/>
      <c r="H372" s="22" t="n"/>
      <c r="I372" s="22" t="n"/>
      <c r="J372" s="21" t="n"/>
      <c r="K372" s="23" t="n"/>
      <c r="L372" s="24">
        <f>IF(COUNTA(A372:K372)=0,"",IF(A372="","Falta a data do pedido",IF(AND(H372="Proposta enviada",J372=""),"Proposta sem próximo contato",IF(AND(OR(H372="Novo",H372="Em conversa",H372="Proposta enviada"),J372&lt;&gt;"",J372&lt;TODAY()),"Próximo contato atrasado",IF(AND(H372="Perdido",I372=""),"Falta o motivo da perda",IF(AND(H372="Fechado",K372=""),"Falta o valor fechado",IF(C372="","Falta como chegou","")))))))</f>
        <v/>
      </c>
      <c r="M372" s="14" t="n"/>
      <c r="N372">
        <f>IF(OR(L372="Proposta sem próximo contato",L372="Próximo contato atrasado"),MAX(N$4:N371)+1,"")</f>
        <v/>
      </c>
    </row>
    <row r="373">
      <c r="A373" s="21" t="n"/>
      <c r="B373" s="14" t="n"/>
      <c r="C373" s="22" t="n"/>
      <c r="D373" s="14" t="n"/>
      <c r="E373" s="23" t="n"/>
      <c r="F373" s="22" t="n"/>
      <c r="G373" s="22" t="n"/>
      <c r="H373" s="22" t="n"/>
      <c r="I373" s="22" t="n"/>
      <c r="J373" s="21" t="n"/>
      <c r="K373" s="23" t="n"/>
      <c r="L373" s="24">
        <f>IF(COUNTA(A373:K373)=0,"",IF(A373="","Falta a data do pedido",IF(AND(H373="Proposta enviada",J373=""),"Proposta sem próximo contato",IF(AND(OR(H373="Novo",H373="Em conversa",H373="Proposta enviada"),J373&lt;&gt;"",J373&lt;TODAY()),"Próximo contato atrasado",IF(AND(H373="Perdido",I373=""),"Falta o motivo da perda",IF(AND(H373="Fechado",K373=""),"Falta o valor fechado",IF(C373="","Falta como chegou","")))))))</f>
        <v/>
      </c>
      <c r="M373" s="14" t="n"/>
      <c r="N373">
        <f>IF(OR(L373="Proposta sem próximo contato",L373="Próximo contato atrasado"),MAX(N$4:N372)+1,"")</f>
        <v/>
      </c>
    </row>
    <row r="374">
      <c r="A374" s="21" t="n"/>
      <c r="B374" s="14" t="n"/>
      <c r="C374" s="22" t="n"/>
      <c r="D374" s="14" t="n"/>
      <c r="E374" s="23" t="n"/>
      <c r="F374" s="22" t="n"/>
      <c r="G374" s="22" t="n"/>
      <c r="H374" s="22" t="n"/>
      <c r="I374" s="22" t="n"/>
      <c r="J374" s="21" t="n"/>
      <c r="K374" s="23" t="n"/>
      <c r="L374" s="24">
        <f>IF(COUNTA(A374:K374)=0,"",IF(A374="","Falta a data do pedido",IF(AND(H374="Proposta enviada",J374=""),"Proposta sem próximo contato",IF(AND(OR(H374="Novo",H374="Em conversa",H374="Proposta enviada"),J374&lt;&gt;"",J374&lt;TODAY()),"Próximo contato atrasado",IF(AND(H374="Perdido",I374=""),"Falta o motivo da perda",IF(AND(H374="Fechado",K374=""),"Falta o valor fechado",IF(C374="","Falta como chegou","")))))))</f>
        <v/>
      </c>
      <c r="M374" s="14" t="n"/>
      <c r="N374">
        <f>IF(OR(L374="Proposta sem próximo contato",L374="Próximo contato atrasado"),MAX(N$4:N373)+1,"")</f>
        <v/>
      </c>
    </row>
    <row r="375">
      <c r="A375" s="21" t="n"/>
      <c r="B375" s="14" t="n"/>
      <c r="C375" s="22" t="n"/>
      <c r="D375" s="14" t="n"/>
      <c r="E375" s="23" t="n"/>
      <c r="F375" s="22" t="n"/>
      <c r="G375" s="22" t="n"/>
      <c r="H375" s="22" t="n"/>
      <c r="I375" s="22" t="n"/>
      <c r="J375" s="21" t="n"/>
      <c r="K375" s="23" t="n"/>
      <c r="L375" s="24">
        <f>IF(COUNTA(A375:K375)=0,"",IF(A375="","Falta a data do pedido",IF(AND(H375="Proposta enviada",J375=""),"Proposta sem próximo contato",IF(AND(OR(H375="Novo",H375="Em conversa",H375="Proposta enviada"),J375&lt;&gt;"",J375&lt;TODAY()),"Próximo contato atrasado",IF(AND(H375="Perdido",I375=""),"Falta o motivo da perda",IF(AND(H375="Fechado",K375=""),"Falta o valor fechado",IF(C375="","Falta como chegou","")))))))</f>
        <v/>
      </c>
      <c r="M375" s="14" t="n"/>
      <c r="N375">
        <f>IF(OR(L375="Proposta sem próximo contato",L375="Próximo contato atrasado"),MAX(N$4:N374)+1,"")</f>
        <v/>
      </c>
    </row>
    <row r="376">
      <c r="A376" s="21" t="n"/>
      <c r="B376" s="14" t="n"/>
      <c r="C376" s="22" t="n"/>
      <c r="D376" s="14" t="n"/>
      <c r="E376" s="23" t="n"/>
      <c r="F376" s="22" t="n"/>
      <c r="G376" s="22" t="n"/>
      <c r="H376" s="22" t="n"/>
      <c r="I376" s="22" t="n"/>
      <c r="J376" s="21" t="n"/>
      <c r="K376" s="23" t="n"/>
      <c r="L376" s="24">
        <f>IF(COUNTA(A376:K376)=0,"",IF(A376="","Falta a data do pedido",IF(AND(H376="Proposta enviada",J376=""),"Proposta sem próximo contato",IF(AND(OR(H376="Novo",H376="Em conversa",H376="Proposta enviada"),J376&lt;&gt;"",J376&lt;TODAY()),"Próximo contato atrasado",IF(AND(H376="Perdido",I376=""),"Falta o motivo da perda",IF(AND(H376="Fechado",K376=""),"Falta o valor fechado",IF(C376="","Falta como chegou","")))))))</f>
        <v/>
      </c>
      <c r="M376" s="14" t="n"/>
      <c r="N376">
        <f>IF(OR(L376="Proposta sem próximo contato",L376="Próximo contato atrasado"),MAX(N$4:N375)+1,"")</f>
        <v/>
      </c>
    </row>
    <row r="377">
      <c r="A377" s="21" t="n"/>
      <c r="B377" s="14" t="n"/>
      <c r="C377" s="22" t="n"/>
      <c r="D377" s="14" t="n"/>
      <c r="E377" s="23" t="n"/>
      <c r="F377" s="22" t="n"/>
      <c r="G377" s="22" t="n"/>
      <c r="H377" s="22" t="n"/>
      <c r="I377" s="22" t="n"/>
      <c r="J377" s="21" t="n"/>
      <c r="K377" s="23" t="n"/>
      <c r="L377" s="24">
        <f>IF(COUNTA(A377:K377)=0,"",IF(A377="","Falta a data do pedido",IF(AND(H377="Proposta enviada",J377=""),"Proposta sem próximo contato",IF(AND(OR(H377="Novo",H377="Em conversa",H377="Proposta enviada"),J377&lt;&gt;"",J377&lt;TODAY()),"Próximo contato atrasado",IF(AND(H377="Perdido",I377=""),"Falta o motivo da perda",IF(AND(H377="Fechado",K377=""),"Falta o valor fechado",IF(C377="","Falta como chegou","")))))))</f>
        <v/>
      </c>
      <c r="M377" s="14" t="n"/>
      <c r="N377">
        <f>IF(OR(L377="Proposta sem próximo contato",L377="Próximo contato atrasado"),MAX(N$4:N376)+1,"")</f>
        <v/>
      </c>
    </row>
    <row r="378">
      <c r="A378" s="21" t="n"/>
      <c r="B378" s="14" t="n"/>
      <c r="C378" s="22" t="n"/>
      <c r="D378" s="14" t="n"/>
      <c r="E378" s="23" t="n"/>
      <c r="F378" s="22" t="n"/>
      <c r="G378" s="22" t="n"/>
      <c r="H378" s="22" t="n"/>
      <c r="I378" s="22" t="n"/>
      <c r="J378" s="21" t="n"/>
      <c r="K378" s="23" t="n"/>
      <c r="L378" s="24">
        <f>IF(COUNTA(A378:K378)=0,"",IF(A378="","Falta a data do pedido",IF(AND(H378="Proposta enviada",J378=""),"Proposta sem próximo contato",IF(AND(OR(H378="Novo",H378="Em conversa",H378="Proposta enviada"),J378&lt;&gt;"",J378&lt;TODAY()),"Próximo contato atrasado",IF(AND(H378="Perdido",I378=""),"Falta o motivo da perda",IF(AND(H378="Fechado",K378=""),"Falta o valor fechado",IF(C378="","Falta como chegou","")))))))</f>
        <v/>
      </c>
      <c r="M378" s="14" t="n"/>
      <c r="N378">
        <f>IF(OR(L378="Proposta sem próximo contato",L378="Próximo contato atrasado"),MAX(N$4:N377)+1,"")</f>
        <v/>
      </c>
    </row>
    <row r="379">
      <c r="A379" s="21" t="n"/>
      <c r="B379" s="14" t="n"/>
      <c r="C379" s="22" t="n"/>
      <c r="D379" s="14" t="n"/>
      <c r="E379" s="23" t="n"/>
      <c r="F379" s="22" t="n"/>
      <c r="G379" s="22" t="n"/>
      <c r="H379" s="22" t="n"/>
      <c r="I379" s="22" t="n"/>
      <c r="J379" s="21" t="n"/>
      <c r="K379" s="23" t="n"/>
      <c r="L379" s="24">
        <f>IF(COUNTA(A379:K379)=0,"",IF(A379="","Falta a data do pedido",IF(AND(H379="Proposta enviada",J379=""),"Proposta sem próximo contato",IF(AND(OR(H379="Novo",H379="Em conversa",H379="Proposta enviada"),J379&lt;&gt;"",J379&lt;TODAY()),"Próximo contato atrasado",IF(AND(H379="Perdido",I379=""),"Falta o motivo da perda",IF(AND(H379="Fechado",K379=""),"Falta o valor fechado",IF(C379="","Falta como chegou","")))))))</f>
        <v/>
      </c>
      <c r="M379" s="14" t="n"/>
      <c r="N379">
        <f>IF(OR(L379="Proposta sem próximo contato",L379="Próximo contato atrasado"),MAX(N$4:N378)+1,"")</f>
        <v/>
      </c>
    </row>
    <row r="380">
      <c r="A380" s="21" t="n"/>
      <c r="B380" s="14" t="n"/>
      <c r="C380" s="22" t="n"/>
      <c r="D380" s="14" t="n"/>
      <c r="E380" s="23" t="n"/>
      <c r="F380" s="22" t="n"/>
      <c r="G380" s="22" t="n"/>
      <c r="H380" s="22" t="n"/>
      <c r="I380" s="22" t="n"/>
      <c r="J380" s="21" t="n"/>
      <c r="K380" s="23" t="n"/>
      <c r="L380" s="24">
        <f>IF(COUNTA(A380:K380)=0,"",IF(A380="","Falta a data do pedido",IF(AND(H380="Proposta enviada",J380=""),"Proposta sem próximo contato",IF(AND(OR(H380="Novo",H380="Em conversa",H380="Proposta enviada"),J380&lt;&gt;"",J380&lt;TODAY()),"Próximo contato atrasado",IF(AND(H380="Perdido",I380=""),"Falta o motivo da perda",IF(AND(H380="Fechado",K380=""),"Falta o valor fechado",IF(C380="","Falta como chegou","")))))))</f>
        <v/>
      </c>
      <c r="M380" s="14" t="n"/>
      <c r="N380">
        <f>IF(OR(L380="Proposta sem próximo contato",L380="Próximo contato atrasado"),MAX(N$4:N379)+1,"")</f>
        <v/>
      </c>
    </row>
    <row r="381">
      <c r="A381" s="21" t="n"/>
      <c r="B381" s="14" t="n"/>
      <c r="C381" s="22" t="n"/>
      <c r="D381" s="14" t="n"/>
      <c r="E381" s="23" t="n"/>
      <c r="F381" s="22" t="n"/>
      <c r="G381" s="22" t="n"/>
      <c r="H381" s="22" t="n"/>
      <c r="I381" s="22" t="n"/>
      <c r="J381" s="21" t="n"/>
      <c r="K381" s="23" t="n"/>
      <c r="L381" s="24">
        <f>IF(COUNTA(A381:K381)=0,"",IF(A381="","Falta a data do pedido",IF(AND(H381="Proposta enviada",J381=""),"Proposta sem próximo contato",IF(AND(OR(H381="Novo",H381="Em conversa",H381="Proposta enviada"),J381&lt;&gt;"",J381&lt;TODAY()),"Próximo contato atrasado",IF(AND(H381="Perdido",I381=""),"Falta o motivo da perda",IF(AND(H381="Fechado",K381=""),"Falta o valor fechado",IF(C381="","Falta como chegou","")))))))</f>
        <v/>
      </c>
      <c r="M381" s="14" t="n"/>
      <c r="N381">
        <f>IF(OR(L381="Proposta sem próximo contato",L381="Próximo contato atrasado"),MAX(N$4:N380)+1,"")</f>
        <v/>
      </c>
    </row>
    <row r="382">
      <c r="A382" s="21" t="n"/>
      <c r="B382" s="14" t="n"/>
      <c r="C382" s="22" t="n"/>
      <c r="D382" s="14" t="n"/>
      <c r="E382" s="23" t="n"/>
      <c r="F382" s="22" t="n"/>
      <c r="G382" s="22" t="n"/>
      <c r="H382" s="22" t="n"/>
      <c r="I382" s="22" t="n"/>
      <c r="J382" s="21" t="n"/>
      <c r="K382" s="23" t="n"/>
      <c r="L382" s="24">
        <f>IF(COUNTA(A382:K382)=0,"",IF(A382="","Falta a data do pedido",IF(AND(H382="Proposta enviada",J382=""),"Proposta sem próximo contato",IF(AND(OR(H382="Novo",H382="Em conversa",H382="Proposta enviada"),J382&lt;&gt;"",J382&lt;TODAY()),"Próximo contato atrasado",IF(AND(H382="Perdido",I382=""),"Falta o motivo da perda",IF(AND(H382="Fechado",K382=""),"Falta o valor fechado",IF(C382="","Falta como chegou","")))))))</f>
        <v/>
      </c>
      <c r="M382" s="14" t="n"/>
      <c r="N382">
        <f>IF(OR(L382="Proposta sem próximo contato",L382="Próximo contato atrasado"),MAX(N$4:N381)+1,"")</f>
        <v/>
      </c>
    </row>
    <row r="383">
      <c r="A383" s="21" t="n"/>
      <c r="B383" s="14" t="n"/>
      <c r="C383" s="22" t="n"/>
      <c r="D383" s="14" t="n"/>
      <c r="E383" s="23" t="n"/>
      <c r="F383" s="22" t="n"/>
      <c r="G383" s="22" t="n"/>
      <c r="H383" s="22" t="n"/>
      <c r="I383" s="22" t="n"/>
      <c r="J383" s="21" t="n"/>
      <c r="K383" s="23" t="n"/>
      <c r="L383" s="24">
        <f>IF(COUNTA(A383:K383)=0,"",IF(A383="","Falta a data do pedido",IF(AND(H383="Proposta enviada",J383=""),"Proposta sem próximo contato",IF(AND(OR(H383="Novo",H383="Em conversa",H383="Proposta enviada"),J383&lt;&gt;"",J383&lt;TODAY()),"Próximo contato atrasado",IF(AND(H383="Perdido",I383=""),"Falta o motivo da perda",IF(AND(H383="Fechado",K383=""),"Falta o valor fechado",IF(C383="","Falta como chegou","")))))))</f>
        <v/>
      </c>
      <c r="M383" s="14" t="n"/>
      <c r="N383">
        <f>IF(OR(L383="Proposta sem próximo contato",L383="Próximo contato atrasado"),MAX(N$4:N382)+1,"")</f>
        <v/>
      </c>
    </row>
    <row r="384">
      <c r="A384" s="21" t="n"/>
      <c r="B384" s="14" t="n"/>
      <c r="C384" s="22" t="n"/>
      <c r="D384" s="14" t="n"/>
      <c r="E384" s="23" t="n"/>
      <c r="F384" s="22" t="n"/>
      <c r="G384" s="22" t="n"/>
      <c r="H384" s="22" t="n"/>
      <c r="I384" s="22" t="n"/>
      <c r="J384" s="21" t="n"/>
      <c r="K384" s="23" t="n"/>
      <c r="L384" s="24">
        <f>IF(COUNTA(A384:K384)=0,"",IF(A384="","Falta a data do pedido",IF(AND(H384="Proposta enviada",J384=""),"Proposta sem próximo contato",IF(AND(OR(H384="Novo",H384="Em conversa",H384="Proposta enviada"),J384&lt;&gt;"",J384&lt;TODAY()),"Próximo contato atrasado",IF(AND(H384="Perdido",I384=""),"Falta o motivo da perda",IF(AND(H384="Fechado",K384=""),"Falta o valor fechado",IF(C384="","Falta como chegou","")))))))</f>
        <v/>
      </c>
      <c r="M384" s="14" t="n"/>
      <c r="N384">
        <f>IF(OR(L384="Proposta sem próximo contato",L384="Próximo contato atrasado"),MAX(N$4:N383)+1,"")</f>
        <v/>
      </c>
    </row>
    <row r="385">
      <c r="A385" s="21" t="n"/>
      <c r="B385" s="14" t="n"/>
      <c r="C385" s="22" t="n"/>
      <c r="D385" s="14" t="n"/>
      <c r="E385" s="23" t="n"/>
      <c r="F385" s="22" t="n"/>
      <c r="G385" s="22" t="n"/>
      <c r="H385" s="22" t="n"/>
      <c r="I385" s="22" t="n"/>
      <c r="J385" s="21" t="n"/>
      <c r="K385" s="23" t="n"/>
      <c r="L385" s="24">
        <f>IF(COUNTA(A385:K385)=0,"",IF(A385="","Falta a data do pedido",IF(AND(H385="Proposta enviada",J385=""),"Proposta sem próximo contato",IF(AND(OR(H385="Novo",H385="Em conversa",H385="Proposta enviada"),J385&lt;&gt;"",J385&lt;TODAY()),"Próximo contato atrasado",IF(AND(H385="Perdido",I385=""),"Falta o motivo da perda",IF(AND(H385="Fechado",K385=""),"Falta o valor fechado",IF(C385="","Falta como chegou","")))))))</f>
        <v/>
      </c>
      <c r="M385" s="14" t="n"/>
      <c r="N385">
        <f>IF(OR(L385="Proposta sem próximo contato",L385="Próximo contato atrasado"),MAX(N$4:N384)+1,"")</f>
        <v/>
      </c>
    </row>
    <row r="386">
      <c r="A386" s="21" t="n"/>
      <c r="B386" s="14" t="n"/>
      <c r="C386" s="22" t="n"/>
      <c r="D386" s="14" t="n"/>
      <c r="E386" s="23" t="n"/>
      <c r="F386" s="22" t="n"/>
      <c r="G386" s="22" t="n"/>
      <c r="H386" s="22" t="n"/>
      <c r="I386" s="22" t="n"/>
      <c r="J386" s="21" t="n"/>
      <c r="K386" s="23" t="n"/>
      <c r="L386" s="24">
        <f>IF(COUNTA(A386:K386)=0,"",IF(A386="","Falta a data do pedido",IF(AND(H386="Proposta enviada",J386=""),"Proposta sem próximo contato",IF(AND(OR(H386="Novo",H386="Em conversa",H386="Proposta enviada"),J386&lt;&gt;"",J386&lt;TODAY()),"Próximo contato atrasado",IF(AND(H386="Perdido",I386=""),"Falta o motivo da perda",IF(AND(H386="Fechado",K386=""),"Falta o valor fechado",IF(C386="","Falta como chegou","")))))))</f>
        <v/>
      </c>
      <c r="M386" s="14" t="n"/>
      <c r="N386">
        <f>IF(OR(L386="Proposta sem próximo contato",L386="Próximo contato atrasado"),MAX(N$4:N385)+1,"")</f>
        <v/>
      </c>
    </row>
    <row r="387">
      <c r="A387" s="21" t="n"/>
      <c r="B387" s="14" t="n"/>
      <c r="C387" s="22" t="n"/>
      <c r="D387" s="14" t="n"/>
      <c r="E387" s="23" t="n"/>
      <c r="F387" s="22" t="n"/>
      <c r="G387" s="22" t="n"/>
      <c r="H387" s="22" t="n"/>
      <c r="I387" s="22" t="n"/>
      <c r="J387" s="21" t="n"/>
      <c r="K387" s="23" t="n"/>
      <c r="L387" s="24">
        <f>IF(COUNTA(A387:K387)=0,"",IF(A387="","Falta a data do pedido",IF(AND(H387="Proposta enviada",J387=""),"Proposta sem próximo contato",IF(AND(OR(H387="Novo",H387="Em conversa",H387="Proposta enviada"),J387&lt;&gt;"",J387&lt;TODAY()),"Próximo contato atrasado",IF(AND(H387="Perdido",I387=""),"Falta o motivo da perda",IF(AND(H387="Fechado",K387=""),"Falta o valor fechado",IF(C387="","Falta como chegou","")))))))</f>
        <v/>
      </c>
      <c r="M387" s="14" t="n"/>
      <c r="N387">
        <f>IF(OR(L387="Proposta sem próximo contato",L387="Próximo contato atrasado"),MAX(N$4:N386)+1,"")</f>
        <v/>
      </c>
    </row>
    <row r="388">
      <c r="A388" s="21" t="n"/>
      <c r="B388" s="14" t="n"/>
      <c r="C388" s="22" t="n"/>
      <c r="D388" s="14" t="n"/>
      <c r="E388" s="23" t="n"/>
      <c r="F388" s="22" t="n"/>
      <c r="G388" s="22" t="n"/>
      <c r="H388" s="22" t="n"/>
      <c r="I388" s="22" t="n"/>
      <c r="J388" s="21" t="n"/>
      <c r="K388" s="23" t="n"/>
      <c r="L388" s="24">
        <f>IF(COUNTA(A388:K388)=0,"",IF(A388="","Falta a data do pedido",IF(AND(H388="Proposta enviada",J388=""),"Proposta sem próximo contato",IF(AND(OR(H388="Novo",H388="Em conversa",H388="Proposta enviada"),J388&lt;&gt;"",J388&lt;TODAY()),"Próximo contato atrasado",IF(AND(H388="Perdido",I388=""),"Falta o motivo da perda",IF(AND(H388="Fechado",K388=""),"Falta o valor fechado",IF(C388="","Falta como chegou","")))))))</f>
        <v/>
      </c>
      <c r="M388" s="14" t="n"/>
      <c r="N388">
        <f>IF(OR(L388="Proposta sem próximo contato",L388="Próximo contato atrasado"),MAX(N$4:N387)+1,"")</f>
        <v/>
      </c>
    </row>
    <row r="389">
      <c r="A389" s="21" t="n"/>
      <c r="B389" s="14" t="n"/>
      <c r="C389" s="22" t="n"/>
      <c r="D389" s="14" t="n"/>
      <c r="E389" s="23" t="n"/>
      <c r="F389" s="22" t="n"/>
      <c r="G389" s="22" t="n"/>
      <c r="H389" s="22" t="n"/>
      <c r="I389" s="22" t="n"/>
      <c r="J389" s="21" t="n"/>
      <c r="K389" s="23" t="n"/>
      <c r="L389" s="24">
        <f>IF(COUNTA(A389:K389)=0,"",IF(A389="","Falta a data do pedido",IF(AND(H389="Proposta enviada",J389=""),"Proposta sem próximo contato",IF(AND(OR(H389="Novo",H389="Em conversa",H389="Proposta enviada"),J389&lt;&gt;"",J389&lt;TODAY()),"Próximo contato atrasado",IF(AND(H389="Perdido",I389=""),"Falta o motivo da perda",IF(AND(H389="Fechado",K389=""),"Falta o valor fechado",IF(C389="","Falta como chegou","")))))))</f>
        <v/>
      </c>
      <c r="M389" s="14" t="n"/>
      <c r="N389">
        <f>IF(OR(L389="Proposta sem próximo contato",L389="Próximo contato atrasado"),MAX(N$4:N388)+1,"")</f>
        <v/>
      </c>
    </row>
    <row r="390">
      <c r="A390" s="21" t="n"/>
      <c r="B390" s="14" t="n"/>
      <c r="C390" s="22" t="n"/>
      <c r="D390" s="14" t="n"/>
      <c r="E390" s="23" t="n"/>
      <c r="F390" s="22" t="n"/>
      <c r="G390" s="22" t="n"/>
      <c r="H390" s="22" t="n"/>
      <c r="I390" s="22" t="n"/>
      <c r="J390" s="21" t="n"/>
      <c r="K390" s="23" t="n"/>
      <c r="L390" s="24">
        <f>IF(COUNTA(A390:K390)=0,"",IF(A390="","Falta a data do pedido",IF(AND(H390="Proposta enviada",J390=""),"Proposta sem próximo contato",IF(AND(OR(H390="Novo",H390="Em conversa",H390="Proposta enviada"),J390&lt;&gt;"",J390&lt;TODAY()),"Próximo contato atrasado",IF(AND(H390="Perdido",I390=""),"Falta o motivo da perda",IF(AND(H390="Fechado",K390=""),"Falta o valor fechado",IF(C390="","Falta como chegou","")))))))</f>
        <v/>
      </c>
      <c r="M390" s="14" t="n"/>
      <c r="N390">
        <f>IF(OR(L390="Proposta sem próximo contato",L390="Próximo contato atrasado"),MAX(N$4:N389)+1,"")</f>
        <v/>
      </c>
    </row>
    <row r="391">
      <c r="A391" s="21" t="n"/>
      <c r="B391" s="14" t="n"/>
      <c r="C391" s="22" t="n"/>
      <c r="D391" s="14" t="n"/>
      <c r="E391" s="23" t="n"/>
      <c r="F391" s="22" t="n"/>
      <c r="G391" s="22" t="n"/>
      <c r="H391" s="22" t="n"/>
      <c r="I391" s="22" t="n"/>
      <c r="J391" s="21" t="n"/>
      <c r="K391" s="23" t="n"/>
      <c r="L391" s="24">
        <f>IF(COUNTA(A391:K391)=0,"",IF(A391="","Falta a data do pedido",IF(AND(H391="Proposta enviada",J391=""),"Proposta sem próximo contato",IF(AND(OR(H391="Novo",H391="Em conversa",H391="Proposta enviada"),J391&lt;&gt;"",J391&lt;TODAY()),"Próximo contato atrasado",IF(AND(H391="Perdido",I391=""),"Falta o motivo da perda",IF(AND(H391="Fechado",K391=""),"Falta o valor fechado",IF(C391="","Falta como chegou","")))))))</f>
        <v/>
      </c>
      <c r="M391" s="14" t="n"/>
      <c r="N391">
        <f>IF(OR(L391="Proposta sem próximo contato",L391="Próximo contato atrasado"),MAX(N$4:N390)+1,"")</f>
        <v/>
      </c>
    </row>
    <row r="392">
      <c r="A392" s="21" t="n"/>
      <c r="B392" s="14" t="n"/>
      <c r="C392" s="22" t="n"/>
      <c r="D392" s="14" t="n"/>
      <c r="E392" s="23" t="n"/>
      <c r="F392" s="22" t="n"/>
      <c r="G392" s="22" t="n"/>
      <c r="H392" s="22" t="n"/>
      <c r="I392" s="22" t="n"/>
      <c r="J392" s="21" t="n"/>
      <c r="K392" s="23" t="n"/>
      <c r="L392" s="24">
        <f>IF(COUNTA(A392:K392)=0,"",IF(A392="","Falta a data do pedido",IF(AND(H392="Proposta enviada",J392=""),"Proposta sem próximo contato",IF(AND(OR(H392="Novo",H392="Em conversa",H392="Proposta enviada"),J392&lt;&gt;"",J392&lt;TODAY()),"Próximo contato atrasado",IF(AND(H392="Perdido",I392=""),"Falta o motivo da perda",IF(AND(H392="Fechado",K392=""),"Falta o valor fechado",IF(C392="","Falta como chegou","")))))))</f>
        <v/>
      </c>
      <c r="M392" s="14" t="n"/>
      <c r="N392">
        <f>IF(OR(L392="Proposta sem próximo contato",L392="Próximo contato atrasado"),MAX(N$4:N391)+1,"")</f>
        <v/>
      </c>
    </row>
    <row r="393">
      <c r="A393" s="21" t="n"/>
      <c r="B393" s="14" t="n"/>
      <c r="C393" s="22" t="n"/>
      <c r="D393" s="14" t="n"/>
      <c r="E393" s="23" t="n"/>
      <c r="F393" s="22" t="n"/>
      <c r="G393" s="22" t="n"/>
      <c r="H393" s="22" t="n"/>
      <c r="I393" s="22" t="n"/>
      <c r="J393" s="21" t="n"/>
      <c r="K393" s="23" t="n"/>
      <c r="L393" s="24">
        <f>IF(COUNTA(A393:K393)=0,"",IF(A393="","Falta a data do pedido",IF(AND(H393="Proposta enviada",J393=""),"Proposta sem próximo contato",IF(AND(OR(H393="Novo",H393="Em conversa",H393="Proposta enviada"),J393&lt;&gt;"",J393&lt;TODAY()),"Próximo contato atrasado",IF(AND(H393="Perdido",I393=""),"Falta o motivo da perda",IF(AND(H393="Fechado",K393=""),"Falta o valor fechado",IF(C393="","Falta como chegou","")))))))</f>
        <v/>
      </c>
      <c r="M393" s="14" t="n"/>
      <c r="N393">
        <f>IF(OR(L393="Proposta sem próximo contato",L393="Próximo contato atrasado"),MAX(N$4:N392)+1,"")</f>
        <v/>
      </c>
    </row>
    <row r="394">
      <c r="A394" s="21" t="n"/>
      <c r="B394" s="14" t="n"/>
      <c r="C394" s="22" t="n"/>
      <c r="D394" s="14" t="n"/>
      <c r="E394" s="23" t="n"/>
      <c r="F394" s="22" t="n"/>
      <c r="G394" s="22" t="n"/>
      <c r="H394" s="22" t="n"/>
      <c r="I394" s="22" t="n"/>
      <c r="J394" s="21" t="n"/>
      <c r="K394" s="23" t="n"/>
      <c r="L394" s="24">
        <f>IF(COUNTA(A394:K394)=0,"",IF(A394="","Falta a data do pedido",IF(AND(H394="Proposta enviada",J394=""),"Proposta sem próximo contato",IF(AND(OR(H394="Novo",H394="Em conversa",H394="Proposta enviada"),J394&lt;&gt;"",J394&lt;TODAY()),"Próximo contato atrasado",IF(AND(H394="Perdido",I394=""),"Falta o motivo da perda",IF(AND(H394="Fechado",K394=""),"Falta o valor fechado",IF(C394="","Falta como chegou","")))))))</f>
        <v/>
      </c>
      <c r="M394" s="14" t="n"/>
      <c r="N394">
        <f>IF(OR(L394="Proposta sem próximo contato",L394="Próximo contato atrasado"),MAX(N$4:N393)+1,"")</f>
        <v/>
      </c>
    </row>
    <row r="395">
      <c r="A395" s="21" t="n"/>
      <c r="B395" s="14" t="n"/>
      <c r="C395" s="22" t="n"/>
      <c r="D395" s="14" t="n"/>
      <c r="E395" s="23" t="n"/>
      <c r="F395" s="22" t="n"/>
      <c r="G395" s="22" t="n"/>
      <c r="H395" s="22" t="n"/>
      <c r="I395" s="22" t="n"/>
      <c r="J395" s="21" t="n"/>
      <c r="K395" s="23" t="n"/>
      <c r="L395" s="24">
        <f>IF(COUNTA(A395:K395)=0,"",IF(A395="","Falta a data do pedido",IF(AND(H395="Proposta enviada",J395=""),"Proposta sem próximo contato",IF(AND(OR(H395="Novo",H395="Em conversa",H395="Proposta enviada"),J395&lt;&gt;"",J395&lt;TODAY()),"Próximo contato atrasado",IF(AND(H395="Perdido",I395=""),"Falta o motivo da perda",IF(AND(H395="Fechado",K395=""),"Falta o valor fechado",IF(C395="","Falta como chegou","")))))))</f>
        <v/>
      </c>
      <c r="M395" s="14" t="n"/>
      <c r="N395">
        <f>IF(OR(L395="Proposta sem próximo contato",L395="Próximo contato atrasado"),MAX(N$4:N394)+1,"")</f>
        <v/>
      </c>
    </row>
    <row r="396">
      <c r="A396" s="21" t="n"/>
      <c r="B396" s="14" t="n"/>
      <c r="C396" s="22" t="n"/>
      <c r="D396" s="14" t="n"/>
      <c r="E396" s="23" t="n"/>
      <c r="F396" s="22" t="n"/>
      <c r="G396" s="22" t="n"/>
      <c r="H396" s="22" t="n"/>
      <c r="I396" s="22" t="n"/>
      <c r="J396" s="21" t="n"/>
      <c r="K396" s="23" t="n"/>
      <c r="L396" s="24">
        <f>IF(COUNTA(A396:K396)=0,"",IF(A396="","Falta a data do pedido",IF(AND(H396="Proposta enviada",J396=""),"Proposta sem próximo contato",IF(AND(OR(H396="Novo",H396="Em conversa",H396="Proposta enviada"),J396&lt;&gt;"",J396&lt;TODAY()),"Próximo contato atrasado",IF(AND(H396="Perdido",I396=""),"Falta o motivo da perda",IF(AND(H396="Fechado",K396=""),"Falta o valor fechado",IF(C396="","Falta como chegou","")))))))</f>
        <v/>
      </c>
      <c r="M396" s="14" t="n"/>
      <c r="N396">
        <f>IF(OR(L396="Proposta sem próximo contato",L396="Próximo contato atrasado"),MAX(N$4:N395)+1,"")</f>
        <v/>
      </c>
    </row>
    <row r="397">
      <c r="A397" s="21" t="n"/>
      <c r="B397" s="14" t="n"/>
      <c r="C397" s="22" t="n"/>
      <c r="D397" s="14" t="n"/>
      <c r="E397" s="23" t="n"/>
      <c r="F397" s="22" t="n"/>
      <c r="G397" s="22" t="n"/>
      <c r="H397" s="22" t="n"/>
      <c r="I397" s="22" t="n"/>
      <c r="J397" s="21" t="n"/>
      <c r="K397" s="23" t="n"/>
      <c r="L397" s="24">
        <f>IF(COUNTA(A397:K397)=0,"",IF(A397="","Falta a data do pedido",IF(AND(H397="Proposta enviada",J397=""),"Proposta sem próximo contato",IF(AND(OR(H397="Novo",H397="Em conversa",H397="Proposta enviada"),J397&lt;&gt;"",J397&lt;TODAY()),"Próximo contato atrasado",IF(AND(H397="Perdido",I397=""),"Falta o motivo da perda",IF(AND(H397="Fechado",K397=""),"Falta o valor fechado",IF(C397="","Falta como chegou","")))))))</f>
        <v/>
      </c>
      <c r="M397" s="14" t="n"/>
      <c r="N397">
        <f>IF(OR(L397="Proposta sem próximo contato",L397="Próximo contato atrasado"),MAX(N$4:N396)+1,"")</f>
        <v/>
      </c>
    </row>
    <row r="398">
      <c r="A398" s="21" t="n"/>
      <c r="B398" s="14" t="n"/>
      <c r="C398" s="22" t="n"/>
      <c r="D398" s="14" t="n"/>
      <c r="E398" s="23" t="n"/>
      <c r="F398" s="22" t="n"/>
      <c r="G398" s="22" t="n"/>
      <c r="H398" s="22" t="n"/>
      <c r="I398" s="22" t="n"/>
      <c r="J398" s="21" t="n"/>
      <c r="K398" s="23" t="n"/>
      <c r="L398" s="24">
        <f>IF(COUNTA(A398:K398)=0,"",IF(A398="","Falta a data do pedido",IF(AND(H398="Proposta enviada",J398=""),"Proposta sem próximo contato",IF(AND(OR(H398="Novo",H398="Em conversa",H398="Proposta enviada"),J398&lt;&gt;"",J398&lt;TODAY()),"Próximo contato atrasado",IF(AND(H398="Perdido",I398=""),"Falta o motivo da perda",IF(AND(H398="Fechado",K398=""),"Falta o valor fechado",IF(C398="","Falta como chegou","")))))))</f>
        <v/>
      </c>
      <c r="M398" s="14" t="n"/>
      <c r="N398">
        <f>IF(OR(L398="Proposta sem próximo contato",L398="Próximo contato atrasado"),MAX(N$4:N397)+1,"")</f>
        <v/>
      </c>
    </row>
    <row r="399">
      <c r="A399" s="21" t="n"/>
      <c r="B399" s="14" t="n"/>
      <c r="C399" s="22" t="n"/>
      <c r="D399" s="14" t="n"/>
      <c r="E399" s="23" t="n"/>
      <c r="F399" s="22" t="n"/>
      <c r="G399" s="22" t="n"/>
      <c r="H399" s="22" t="n"/>
      <c r="I399" s="22" t="n"/>
      <c r="J399" s="21" t="n"/>
      <c r="K399" s="23" t="n"/>
      <c r="L399" s="24">
        <f>IF(COUNTA(A399:K399)=0,"",IF(A399="","Falta a data do pedido",IF(AND(H399="Proposta enviada",J399=""),"Proposta sem próximo contato",IF(AND(OR(H399="Novo",H399="Em conversa",H399="Proposta enviada"),J399&lt;&gt;"",J399&lt;TODAY()),"Próximo contato atrasado",IF(AND(H399="Perdido",I399=""),"Falta o motivo da perda",IF(AND(H399="Fechado",K399=""),"Falta o valor fechado",IF(C399="","Falta como chegou","")))))))</f>
        <v/>
      </c>
      <c r="M399" s="14" t="n"/>
      <c r="N399">
        <f>IF(OR(L399="Proposta sem próximo contato",L399="Próximo contato atrasado"),MAX(N$4:N398)+1,"")</f>
        <v/>
      </c>
    </row>
    <row r="400">
      <c r="A400" s="21" t="n"/>
      <c r="B400" s="14" t="n"/>
      <c r="C400" s="22" t="n"/>
      <c r="D400" s="14" t="n"/>
      <c r="E400" s="23" t="n"/>
      <c r="F400" s="22" t="n"/>
      <c r="G400" s="22" t="n"/>
      <c r="H400" s="22" t="n"/>
      <c r="I400" s="22" t="n"/>
      <c r="J400" s="21" t="n"/>
      <c r="K400" s="23" t="n"/>
      <c r="L400" s="24">
        <f>IF(COUNTA(A400:K400)=0,"",IF(A400="","Falta a data do pedido",IF(AND(H400="Proposta enviada",J400=""),"Proposta sem próximo contato",IF(AND(OR(H400="Novo",H400="Em conversa",H400="Proposta enviada"),J400&lt;&gt;"",J400&lt;TODAY()),"Próximo contato atrasado",IF(AND(H400="Perdido",I400=""),"Falta o motivo da perda",IF(AND(H400="Fechado",K400=""),"Falta o valor fechado",IF(C400="","Falta como chegou","")))))))</f>
        <v/>
      </c>
      <c r="M400" s="14" t="n"/>
      <c r="N400">
        <f>IF(OR(L400="Proposta sem próximo contato",L400="Próximo contato atrasado"),MAX(N$4:N399)+1,"")</f>
        <v/>
      </c>
    </row>
    <row r="401">
      <c r="A401" s="21" t="n"/>
      <c r="B401" s="14" t="n"/>
      <c r="C401" s="22" t="n"/>
      <c r="D401" s="14" t="n"/>
      <c r="E401" s="23" t="n"/>
      <c r="F401" s="22" t="n"/>
      <c r="G401" s="22" t="n"/>
      <c r="H401" s="22" t="n"/>
      <c r="I401" s="22" t="n"/>
      <c r="J401" s="21" t="n"/>
      <c r="K401" s="23" t="n"/>
      <c r="L401" s="24">
        <f>IF(COUNTA(A401:K401)=0,"",IF(A401="","Falta a data do pedido",IF(AND(H401="Proposta enviada",J401=""),"Proposta sem próximo contato",IF(AND(OR(H401="Novo",H401="Em conversa",H401="Proposta enviada"),J401&lt;&gt;"",J401&lt;TODAY()),"Próximo contato atrasado",IF(AND(H401="Perdido",I401=""),"Falta o motivo da perda",IF(AND(H401="Fechado",K401=""),"Falta o valor fechado",IF(C401="","Falta como chegou","")))))))</f>
        <v/>
      </c>
      <c r="M401" s="14" t="n"/>
      <c r="N401">
        <f>IF(OR(L401="Proposta sem próximo contato",L401="Próximo contato atrasado"),MAX(N$4:N400)+1,"")</f>
        <v/>
      </c>
    </row>
    <row r="402">
      <c r="A402" s="21" t="n"/>
      <c r="B402" s="14" t="n"/>
      <c r="C402" s="22" t="n"/>
      <c r="D402" s="14" t="n"/>
      <c r="E402" s="23" t="n"/>
      <c r="F402" s="22" t="n"/>
      <c r="G402" s="22" t="n"/>
      <c r="H402" s="22" t="n"/>
      <c r="I402" s="22" t="n"/>
      <c r="J402" s="21" t="n"/>
      <c r="K402" s="23" t="n"/>
      <c r="L402" s="24">
        <f>IF(COUNTA(A402:K402)=0,"",IF(A402="","Falta a data do pedido",IF(AND(H402="Proposta enviada",J402=""),"Proposta sem próximo contato",IF(AND(OR(H402="Novo",H402="Em conversa",H402="Proposta enviada"),J402&lt;&gt;"",J402&lt;TODAY()),"Próximo contato atrasado",IF(AND(H402="Perdido",I402=""),"Falta o motivo da perda",IF(AND(H402="Fechado",K402=""),"Falta o valor fechado",IF(C402="","Falta como chegou","")))))))</f>
        <v/>
      </c>
      <c r="M402" s="14" t="n"/>
      <c r="N402">
        <f>IF(OR(L402="Proposta sem próximo contato",L402="Próximo contato atrasado"),MAX(N$4:N401)+1,"")</f>
        <v/>
      </c>
    </row>
    <row r="403">
      <c r="A403" s="21" t="n"/>
      <c r="B403" s="14" t="n"/>
      <c r="C403" s="22" t="n"/>
      <c r="D403" s="14" t="n"/>
      <c r="E403" s="23" t="n"/>
      <c r="F403" s="22" t="n"/>
      <c r="G403" s="22" t="n"/>
      <c r="H403" s="22" t="n"/>
      <c r="I403" s="22" t="n"/>
      <c r="J403" s="21" t="n"/>
      <c r="K403" s="23" t="n"/>
      <c r="L403" s="24">
        <f>IF(COUNTA(A403:K403)=0,"",IF(A403="","Falta a data do pedido",IF(AND(H403="Proposta enviada",J403=""),"Proposta sem próximo contato",IF(AND(OR(H403="Novo",H403="Em conversa",H403="Proposta enviada"),J403&lt;&gt;"",J403&lt;TODAY()),"Próximo contato atrasado",IF(AND(H403="Perdido",I403=""),"Falta o motivo da perda",IF(AND(H403="Fechado",K403=""),"Falta o valor fechado",IF(C403="","Falta como chegou","")))))))</f>
        <v/>
      </c>
      <c r="M403" s="14" t="n"/>
      <c r="N403">
        <f>IF(OR(L403="Proposta sem próximo contato",L403="Próximo contato atrasado"),MAX(N$4:N402)+1,"")</f>
        <v/>
      </c>
    </row>
    <row r="404">
      <c r="A404" s="21" t="n"/>
      <c r="B404" s="14" t="n"/>
      <c r="C404" s="22" t="n"/>
      <c r="D404" s="14" t="n"/>
      <c r="E404" s="23" t="n"/>
      <c r="F404" s="22" t="n"/>
      <c r="G404" s="22" t="n"/>
      <c r="H404" s="22" t="n"/>
      <c r="I404" s="22" t="n"/>
      <c r="J404" s="21" t="n"/>
      <c r="K404" s="23" t="n"/>
      <c r="L404" s="24">
        <f>IF(COUNTA(A404:K404)=0,"",IF(A404="","Falta a data do pedido",IF(AND(H404="Proposta enviada",J404=""),"Proposta sem próximo contato",IF(AND(OR(H404="Novo",H404="Em conversa",H404="Proposta enviada"),J404&lt;&gt;"",J404&lt;TODAY()),"Próximo contato atrasado",IF(AND(H404="Perdido",I404=""),"Falta o motivo da perda",IF(AND(H404="Fechado",K404=""),"Falta o valor fechado",IF(C404="","Falta como chegou","")))))))</f>
        <v/>
      </c>
      <c r="M404" s="14" t="n"/>
      <c r="N404">
        <f>IF(OR(L404="Proposta sem próximo contato",L404="Próximo contato atrasado"),MAX(N$4:N403)+1,"")</f>
        <v/>
      </c>
    </row>
    <row r="405">
      <c r="A405" s="21" t="n"/>
      <c r="B405" s="14" t="n"/>
      <c r="C405" s="22" t="n"/>
      <c r="D405" s="14" t="n"/>
      <c r="E405" s="23" t="n"/>
      <c r="F405" s="22" t="n"/>
      <c r="G405" s="22" t="n"/>
      <c r="H405" s="22" t="n"/>
      <c r="I405" s="22" t="n"/>
      <c r="J405" s="21" t="n"/>
      <c r="K405" s="23" t="n"/>
      <c r="L405" s="24">
        <f>IF(COUNTA(A405:K405)=0,"",IF(A405="","Falta a data do pedido",IF(AND(H405="Proposta enviada",J405=""),"Proposta sem próximo contato",IF(AND(OR(H405="Novo",H405="Em conversa",H405="Proposta enviada"),J405&lt;&gt;"",J405&lt;TODAY()),"Próximo contato atrasado",IF(AND(H405="Perdido",I405=""),"Falta o motivo da perda",IF(AND(H405="Fechado",K405=""),"Falta o valor fechado",IF(C405="","Falta como chegou","")))))))</f>
        <v/>
      </c>
      <c r="M405" s="14" t="n"/>
      <c r="N405">
        <f>IF(OR(L405="Proposta sem próximo contato",L405="Próximo contato atrasado"),MAX(N$4:N404)+1,"")</f>
        <v/>
      </c>
    </row>
    <row r="406">
      <c r="A406" s="21" t="n"/>
      <c r="B406" s="14" t="n"/>
      <c r="C406" s="22" t="n"/>
      <c r="D406" s="14" t="n"/>
      <c r="E406" s="23" t="n"/>
      <c r="F406" s="22" t="n"/>
      <c r="G406" s="22" t="n"/>
      <c r="H406" s="22" t="n"/>
      <c r="I406" s="22" t="n"/>
      <c r="J406" s="21" t="n"/>
      <c r="K406" s="23" t="n"/>
      <c r="L406" s="24">
        <f>IF(COUNTA(A406:K406)=0,"",IF(A406="","Falta a data do pedido",IF(AND(H406="Proposta enviada",J406=""),"Proposta sem próximo contato",IF(AND(OR(H406="Novo",H406="Em conversa",H406="Proposta enviada"),J406&lt;&gt;"",J406&lt;TODAY()),"Próximo contato atrasado",IF(AND(H406="Perdido",I406=""),"Falta o motivo da perda",IF(AND(H406="Fechado",K406=""),"Falta o valor fechado",IF(C406="","Falta como chegou","")))))))</f>
        <v/>
      </c>
      <c r="M406" s="14" t="n"/>
      <c r="N406">
        <f>IF(OR(L406="Proposta sem próximo contato",L406="Próximo contato atrasado"),MAX(N$4:N405)+1,"")</f>
        <v/>
      </c>
    </row>
    <row r="407">
      <c r="A407" s="21" t="n"/>
      <c r="B407" s="14" t="n"/>
      <c r="C407" s="22" t="n"/>
      <c r="D407" s="14" t="n"/>
      <c r="E407" s="23" t="n"/>
      <c r="F407" s="22" t="n"/>
      <c r="G407" s="22" t="n"/>
      <c r="H407" s="22" t="n"/>
      <c r="I407" s="22" t="n"/>
      <c r="J407" s="21" t="n"/>
      <c r="K407" s="23" t="n"/>
      <c r="L407" s="24">
        <f>IF(COUNTA(A407:K407)=0,"",IF(A407="","Falta a data do pedido",IF(AND(H407="Proposta enviada",J407=""),"Proposta sem próximo contato",IF(AND(OR(H407="Novo",H407="Em conversa",H407="Proposta enviada"),J407&lt;&gt;"",J407&lt;TODAY()),"Próximo contato atrasado",IF(AND(H407="Perdido",I407=""),"Falta o motivo da perda",IF(AND(H407="Fechado",K407=""),"Falta o valor fechado",IF(C407="","Falta como chegou","")))))))</f>
        <v/>
      </c>
      <c r="M407" s="14" t="n"/>
      <c r="N407">
        <f>IF(OR(L407="Proposta sem próximo contato",L407="Próximo contato atrasado"),MAX(N$4:N406)+1,"")</f>
        <v/>
      </c>
    </row>
    <row r="408">
      <c r="A408" s="21" t="n"/>
      <c r="B408" s="14" t="n"/>
      <c r="C408" s="22" t="n"/>
      <c r="D408" s="14" t="n"/>
      <c r="E408" s="23" t="n"/>
      <c r="F408" s="22" t="n"/>
      <c r="G408" s="22" t="n"/>
      <c r="H408" s="22" t="n"/>
      <c r="I408" s="22" t="n"/>
      <c r="J408" s="21" t="n"/>
      <c r="K408" s="23" t="n"/>
      <c r="L408" s="24">
        <f>IF(COUNTA(A408:K408)=0,"",IF(A408="","Falta a data do pedido",IF(AND(H408="Proposta enviada",J408=""),"Proposta sem próximo contato",IF(AND(OR(H408="Novo",H408="Em conversa",H408="Proposta enviada"),J408&lt;&gt;"",J408&lt;TODAY()),"Próximo contato atrasado",IF(AND(H408="Perdido",I408=""),"Falta o motivo da perda",IF(AND(H408="Fechado",K408=""),"Falta o valor fechado",IF(C408="","Falta como chegou","")))))))</f>
        <v/>
      </c>
      <c r="M408" s="14" t="n"/>
      <c r="N408">
        <f>IF(OR(L408="Proposta sem próximo contato",L408="Próximo contato atrasado"),MAX(N$4:N407)+1,"")</f>
        <v/>
      </c>
    </row>
    <row r="409">
      <c r="A409" s="21" t="n"/>
      <c r="B409" s="14" t="n"/>
      <c r="C409" s="22" t="n"/>
      <c r="D409" s="14" t="n"/>
      <c r="E409" s="23" t="n"/>
      <c r="F409" s="22" t="n"/>
      <c r="G409" s="22" t="n"/>
      <c r="H409" s="22" t="n"/>
      <c r="I409" s="22" t="n"/>
      <c r="J409" s="21" t="n"/>
      <c r="K409" s="23" t="n"/>
      <c r="L409" s="24">
        <f>IF(COUNTA(A409:K409)=0,"",IF(A409="","Falta a data do pedido",IF(AND(H409="Proposta enviada",J409=""),"Proposta sem próximo contato",IF(AND(OR(H409="Novo",H409="Em conversa",H409="Proposta enviada"),J409&lt;&gt;"",J409&lt;TODAY()),"Próximo contato atrasado",IF(AND(H409="Perdido",I409=""),"Falta o motivo da perda",IF(AND(H409="Fechado",K409=""),"Falta o valor fechado",IF(C409="","Falta como chegou","")))))))</f>
        <v/>
      </c>
      <c r="M409" s="14" t="n"/>
      <c r="N409">
        <f>IF(OR(L409="Proposta sem próximo contato",L409="Próximo contato atrasado"),MAX(N$4:N408)+1,"")</f>
        <v/>
      </c>
    </row>
    <row r="410">
      <c r="A410" s="21" t="n"/>
      <c r="B410" s="14" t="n"/>
      <c r="C410" s="22" t="n"/>
      <c r="D410" s="14" t="n"/>
      <c r="E410" s="23" t="n"/>
      <c r="F410" s="22" t="n"/>
      <c r="G410" s="22" t="n"/>
      <c r="H410" s="22" t="n"/>
      <c r="I410" s="22" t="n"/>
      <c r="J410" s="21" t="n"/>
      <c r="K410" s="23" t="n"/>
      <c r="L410" s="24">
        <f>IF(COUNTA(A410:K410)=0,"",IF(A410="","Falta a data do pedido",IF(AND(H410="Proposta enviada",J410=""),"Proposta sem próximo contato",IF(AND(OR(H410="Novo",H410="Em conversa",H410="Proposta enviada"),J410&lt;&gt;"",J410&lt;TODAY()),"Próximo contato atrasado",IF(AND(H410="Perdido",I410=""),"Falta o motivo da perda",IF(AND(H410="Fechado",K410=""),"Falta o valor fechado",IF(C410="","Falta como chegou","")))))))</f>
        <v/>
      </c>
      <c r="M410" s="14" t="n"/>
      <c r="N410">
        <f>IF(OR(L410="Proposta sem próximo contato",L410="Próximo contato atrasado"),MAX(N$4:N409)+1,"")</f>
        <v/>
      </c>
    </row>
    <row r="411">
      <c r="A411" s="21" t="n"/>
      <c r="B411" s="14" t="n"/>
      <c r="C411" s="22" t="n"/>
      <c r="D411" s="14" t="n"/>
      <c r="E411" s="23" t="n"/>
      <c r="F411" s="22" t="n"/>
      <c r="G411" s="22" t="n"/>
      <c r="H411" s="22" t="n"/>
      <c r="I411" s="22" t="n"/>
      <c r="J411" s="21" t="n"/>
      <c r="K411" s="23" t="n"/>
      <c r="L411" s="24">
        <f>IF(COUNTA(A411:K411)=0,"",IF(A411="","Falta a data do pedido",IF(AND(H411="Proposta enviada",J411=""),"Proposta sem próximo contato",IF(AND(OR(H411="Novo",H411="Em conversa",H411="Proposta enviada"),J411&lt;&gt;"",J411&lt;TODAY()),"Próximo contato atrasado",IF(AND(H411="Perdido",I411=""),"Falta o motivo da perda",IF(AND(H411="Fechado",K411=""),"Falta o valor fechado",IF(C411="","Falta como chegou","")))))))</f>
        <v/>
      </c>
      <c r="M411" s="14" t="n"/>
      <c r="N411">
        <f>IF(OR(L411="Proposta sem próximo contato",L411="Próximo contato atrasado"),MAX(N$4:N410)+1,"")</f>
        <v/>
      </c>
    </row>
    <row r="412">
      <c r="A412" s="21" t="n"/>
      <c r="B412" s="14" t="n"/>
      <c r="C412" s="22" t="n"/>
      <c r="D412" s="14" t="n"/>
      <c r="E412" s="23" t="n"/>
      <c r="F412" s="22" t="n"/>
      <c r="G412" s="22" t="n"/>
      <c r="H412" s="22" t="n"/>
      <c r="I412" s="22" t="n"/>
      <c r="J412" s="21" t="n"/>
      <c r="K412" s="23" t="n"/>
      <c r="L412" s="24">
        <f>IF(COUNTA(A412:K412)=0,"",IF(A412="","Falta a data do pedido",IF(AND(H412="Proposta enviada",J412=""),"Proposta sem próximo contato",IF(AND(OR(H412="Novo",H412="Em conversa",H412="Proposta enviada"),J412&lt;&gt;"",J412&lt;TODAY()),"Próximo contato atrasado",IF(AND(H412="Perdido",I412=""),"Falta o motivo da perda",IF(AND(H412="Fechado",K412=""),"Falta o valor fechado",IF(C412="","Falta como chegou","")))))))</f>
        <v/>
      </c>
      <c r="M412" s="14" t="n"/>
      <c r="N412">
        <f>IF(OR(L412="Proposta sem próximo contato",L412="Próximo contato atrasado"),MAX(N$4:N411)+1,"")</f>
        <v/>
      </c>
    </row>
    <row r="413">
      <c r="A413" s="21" t="n"/>
      <c r="B413" s="14" t="n"/>
      <c r="C413" s="22" t="n"/>
      <c r="D413" s="14" t="n"/>
      <c r="E413" s="23" t="n"/>
      <c r="F413" s="22" t="n"/>
      <c r="G413" s="22" t="n"/>
      <c r="H413" s="22" t="n"/>
      <c r="I413" s="22" t="n"/>
      <c r="J413" s="21" t="n"/>
      <c r="K413" s="23" t="n"/>
      <c r="L413" s="24">
        <f>IF(COUNTA(A413:K413)=0,"",IF(A413="","Falta a data do pedido",IF(AND(H413="Proposta enviada",J413=""),"Proposta sem próximo contato",IF(AND(OR(H413="Novo",H413="Em conversa",H413="Proposta enviada"),J413&lt;&gt;"",J413&lt;TODAY()),"Próximo contato atrasado",IF(AND(H413="Perdido",I413=""),"Falta o motivo da perda",IF(AND(H413="Fechado",K413=""),"Falta o valor fechado",IF(C413="","Falta como chegou","")))))))</f>
        <v/>
      </c>
      <c r="M413" s="14" t="n"/>
      <c r="N413">
        <f>IF(OR(L413="Proposta sem próximo contato",L413="Próximo contato atrasado"),MAX(N$4:N412)+1,"")</f>
        <v/>
      </c>
    </row>
    <row r="414">
      <c r="A414" s="21" t="n"/>
      <c r="B414" s="14" t="n"/>
      <c r="C414" s="22" t="n"/>
      <c r="D414" s="14" t="n"/>
      <c r="E414" s="23" t="n"/>
      <c r="F414" s="22" t="n"/>
      <c r="G414" s="22" t="n"/>
      <c r="H414" s="22" t="n"/>
      <c r="I414" s="22" t="n"/>
      <c r="J414" s="21" t="n"/>
      <c r="K414" s="23" t="n"/>
      <c r="L414" s="24">
        <f>IF(COUNTA(A414:K414)=0,"",IF(A414="","Falta a data do pedido",IF(AND(H414="Proposta enviada",J414=""),"Proposta sem próximo contato",IF(AND(OR(H414="Novo",H414="Em conversa",H414="Proposta enviada"),J414&lt;&gt;"",J414&lt;TODAY()),"Próximo contato atrasado",IF(AND(H414="Perdido",I414=""),"Falta o motivo da perda",IF(AND(H414="Fechado",K414=""),"Falta o valor fechado",IF(C414="","Falta como chegou","")))))))</f>
        <v/>
      </c>
      <c r="M414" s="14" t="n"/>
      <c r="N414">
        <f>IF(OR(L414="Proposta sem próximo contato",L414="Próximo contato atrasado"),MAX(N$4:N413)+1,"")</f>
        <v/>
      </c>
    </row>
    <row r="415">
      <c r="A415" s="21" t="n"/>
      <c r="B415" s="14" t="n"/>
      <c r="C415" s="22" t="n"/>
      <c r="D415" s="14" t="n"/>
      <c r="E415" s="23" t="n"/>
      <c r="F415" s="22" t="n"/>
      <c r="G415" s="22" t="n"/>
      <c r="H415" s="22" t="n"/>
      <c r="I415" s="22" t="n"/>
      <c r="J415" s="21" t="n"/>
      <c r="K415" s="23" t="n"/>
      <c r="L415" s="24">
        <f>IF(COUNTA(A415:K415)=0,"",IF(A415="","Falta a data do pedido",IF(AND(H415="Proposta enviada",J415=""),"Proposta sem próximo contato",IF(AND(OR(H415="Novo",H415="Em conversa",H415="Proposta enviada"),J415&lt;&gt;"",J415&lt;TODAY()),"Próximo contato atrasado",IF(AND(H415="Perdido",I415=""),"Falta o motivo da perda",IF(AND(H415="Fechado",K415=""),"Falta o valor fechado",IF(C415="","Falta como chegou","")))))))</f>
        <v/>
      </c>
      <c r="M415" s="14" t="n"/>
      <c r="N415">
        <f>IF(OR(L415="Proposta sem próximo contato",L415="Próximo contato atrasado"),MAX(N$4:N414)+1,"")</f>
        <v/>
      </c>
    </row>
    <row r="416">
      <c r="A416" s="21" t="n"/>
      <c r="B416" s="14" t="n"/>
      <c r="C416" s="22" t="n"/>
      <c r="D416" s="14" t="n"/>
      <c r="E416" s="23" t="n"/>
      <c r="F416" s="22" t="n"/>
      <c r="G416" s="22" t="n"/>
      <c r="H416" s="22" t="n"/>
      <c r="I416" s="22" t="n"/>
      <c r="J416" s="21" t="n"/>
      <c r="K416" s="23" t="n"/>
      <c r="L416" s="24">
        <f>IF(COUNTA(A416:K416)=0,"",IF(A416="","Falta a data do pedido",IF(AND(H416="Proposta enviada",J416=""),"Proposta sem próximo contato",IF(AND(OR(H416="Novo",H416="Em conversa",H416="Proposta enviada"),J416&lt;&gt;"",J416&lt;TODAY()),"Próximo contato atrasado",IF(AND(H416="Perdido",I416=""),"Falta o motivo da perda",IF(AND(H416="Fechado",K416=""),"Falta o valor fechado",IF(C416="","Falta como chegou","")))))))</f>
        <v/>
      </c>
      <c r="M416" s="14" t="n"/>
      <c r="N416">
        <f>IF(OR(L416="Proposta sem próximo contato",L416="Próximo contato atrasado"),MAX(N$4:N415)+1,"")</f>
        <v/>
      </c>
    </row>
    <row r="417">
      <c r="A417" s="21" t="n"/>
      <c r="B417" s="14" t="n"/>
      <c r="C417" s="22" t="n"/>
      <c r="D417" s="14" t="n"/>
      <c r="E417" s="23" t="n"/>
      <c r="F417" s="22" t="n"/>
      <c r="G417" s="22" t="n"/>
      <c r="H417" s="22" t="n"/>
      <c r="I417" s="22" t="n"/>
      <c r="J417" s="21" t="n"/>
      <c r="K417" s="23" t="n"/>
      <c r="L417" s="24">
        <f>IF(COUNTA(A417:K417)=0,"",IF(A417="","Falta a data do pedido",IF(AND(H417="Proposta enviada",J417=""),"Proposta sem próximo contato",IF(AND(OR(H417="Novo",H417="Em conversa",H417="Proposta enviada"),J417&lt;&gt;"",J417&lt;TODAY()),"Próximo contato atrasado",IF(AND(H417="Perdido",I417=""),"Falta o motivo da perda",IF(AND(H417="Fechado",K417=""),"Falta o valor fechado",IF(C417="","Falta como chegou","")))))))</f>
        <v/>
      </c>
      <c r="M417" s="14" t="n"/>
      <c r="N417">
        <f>IF(OR(L417="Proposta sem próximo contato",L417="Próximo contato atrasado"),MAX(N$4:N416)+1,"")</f>
        <v/>
      </c>
    </row>
    <row r="418">
      <c r="A418" s="21" t="n"/>
      <c r="B418" s="14" t="n"/>
      <c r="C418" s="22" t="n"/>
      <c r="D418" s="14" t="n"/>
      <c r="E418" s="23" t="n"/>
      <c r="F418" s="22" t="n"/>
      <c r="G418" s="22" t="n"/>
      <c r="H418" s="22" t="n"/>
      <c r="I418" s="22" t="n"/>
      <c r="J418" s="21" t="n"/>
      <c r="K418" s="23" t="n"/>
      <c r="L418" s="24">
        <f>IF(COUNTA(A418:K418)=0,"",IF(A418="","Falta a data do pedido",IF(AND(H418="Proposta enviada",J418=""),"Proposta sem próximo contato",IF(AND(OR(H418="Novo",H418="Em conversa",H418="Proposta enviada"),J418&lt;&gt;"",J418&lt;TODAY()),"Próximo contato atrasado",IF(AND(H418="Perdido",I418=""),"Falta o motivo da perda",IF(AND(H418="Fechado",K418=""),"Falta o valor fechado",IF(C418="","Falta como chegou","")))))))</f>
        <v/>
      </c>
      <c r="M418" s="14" t="n"/>
      <c r="N418">
        <f>IF(OR(L418="Proposta sem próximo contato",L418="Próximo contato atrasado"),MAX(N$4:N417)+1,"")</f>
        <v/>
      </c>
    </row>
    <row r="419">
      <c r="A419" s="21" t="n"/>
      <c r="B419" s="14" t="n"/>
      <c r="C419" s="22" t="n"/>
      <c r="D419" s="14" t="n"/>
      <c r="E419" s="23" t="n"/>
      <c r="F419" s="22" t="n"/>
      <c r="G419" s="22" t="n"/>
      <c r="H419" s="22" t="n"/>
      <c r="I419" s="22" t="n"/>
      <c r="J419" s="21" t="n"/>
      <c r="K419" s="23" t="n"/>
      <c r="L419" s="24">
        <f>IF(COUNTA(A419:K419)=0,"",IF(A419="","Falta a data do pedido",IF(AND(H419="Proposta enviada",J419=""),"Proposta sem próximo contato",IF(AND(OR(H419="Novo",H419="Em conversa",H419="Proposta enviada"),J419&lt;&gt;"",J419&lt;TODAY()),"Próximo contato atrasado",IF(AND(H419="Perdido",I419=""),"Falta o motivo da perda",IF(AND(H419="Fechado",K419=""),"Falta o valor fechado",IF(C419="","Falta como chegou","")))))))</f>
        <v/>
      </c>
      <c r="M419" s="14" t="n"/>
      <c r="N419">
        <f>IF(OR(L419="Proposta sem próximo contato",L419="Próximo contato atrasado"),MAX(N$4:N418)+1,"")</f>
        <v/>
      </c>
    </row>
    <row r="420">
      <c r="A420" s="21" t="n"/>
      <c r="B420" s="14" t="n"/>
      <c r="C420" s="22" t="n"/>
      <c r="D420" s="14" t="n"/>
      <c r="E420" s="23" t="n"/>
      <c r="F420" s="22" t="n"/>
      <c r="G420" s="22" t="n"/>
      <c r="H420" s="22" t="n"/>
      <c r="I420" s="22" t="n"/>
      <c r="J420" s="21" t="n"/>
      <c r="K420" s="23" t="n"/>
      <c r="L420" s="24">
        <f>IF(COUNTA(A420:K420)=0,"",IF(A420="","Falta a data do pedido",IF(AND(H420="Proposta enviada",J420=""),"Proposta sem próximo contato",IF(AND(OR(H420="Novo",H420="Em conversa",H420="Proposta enviada"),J420&lt;&gt;"",J420&lt;TODAY()),"Próximo contato atrasado",IF(AND(H420="Perdido",I420=""),"Falta o motivo da perda",IF(AND(H420="Fechado",K420=""),"Falta o valor fechado",IF(C420="","Falta como chegou","")))))))</f>
        <v/>
      </c>
      <c r="M420" s="14" t="n"/>
      <c r="N420">
        <f>IF(OR(L420="Proposta sem próximo contato",L420="Próximo contato atrasado"),MAX(N$4:N419)+1,"")</f>
        <v/>
      </c>
    </row>
    <row r="421">
      <c r="A421" s="21" t="n"/>
      <c r="B421" s="14" t="n"/>
      <c r="C421" s="22" t="n"/>
      <c r="D421" s="14" t="n"/>
      <c r="E421" s="23" t="n"/>
      <c r="F421" s="22" t="n"/>
      <c r="G421" s="22" t="n"/>
      <c r="H421" s="22" t="n"/>
      <c r="I421" s="22" t="n"/>
      <c r="J421" s="21" t="n"/>
      <c r="K421" s="23" t="n"/>
      <c r="L421" s="24">
        <f>IF(COUNTA(A421:K421)=0,"",IF(A421="","Falta a data do pedido",IF(AND(H421="Proposta enviada",J421=""),"Proposta sem próximo contato",IF(AND(OR(H421="Novo",H421="Em conversa",H421="Proposta enviada"),J421&lt;&gt;"",J421&lt;TODAY()),"Próximo contato atrasado",IF(AND(H421="Perdido",I421=""),"Falta o motivo da perda",IF(AND(H421="Fechado",K421=""),"Falta o valor fechado",IF(C421="","Falta como chegou","")))))))</f>
        <v/>
      </c>
      <c r="M421" s="14" t="n"/>
      <c r="N421">
        <f>IF(OR(L421="Proposta sem próximo contato",L421="Próximo contato atrasado"),MAX(N$4:N420)+1,"")</f>
        <v/>
      </c>
    </row>
    <row r="422">
      <c r="A422" s="21" t="n"/>
      <c r="B422" s="14" t="n"/>
      <c r="C422" s="22" t="n"/>
      <c r="D422" s="14" t="n"/>
      <c r="E422" s="23" t="n"/>
      <c r="F422" s="22" t="n"/>
      <c r="G422" s="22" t="n"/>
      <c r="H422" s="22" t="n"/>
      <c r="I422" s="22" t="n"/>
      <c r="J422" s="21" t="n"/>
      <c r="K422" s="23" t="n"/>
      <c r="L422" s="24">
        <f>IF(COUNTA(A422:K422)=0,"",IF(A422="","Falta a data do pedido",IF(AND(H422="Proposta enviada",J422=""),"Proposta sem próximo contato",IF(AND(OR(H422="Novo",H422="Em conversa",H422="Proposta enviada"),J422&lt;&gt;"",J422&lt;TODAY()),"Próximo contato atrasado",IF(AND(H422="Perdido",I422=""),"Falta o motivo da perda",IF(AND(H422="Fechado",K422=""),"Falta o valor fechado",IF(C422="","Falta como chegou","")))))))</f>
        <v/>
      </c>
      <c r="M422" s="14" t="n"/>
      <c r="N422">
        <f>IF(OR(L422="Proposta sem próximo contato",L422="Próximo contato atrasado"),MAX(N$4:N421)+1,"")</f>
        <v/>
      </c>
    </row>
    <row r="423">
      <c r="A423" s="21" t="n"/>
      <c r="B423" s="14" t="n"/>
      <c r="C423" s="22" t="n"/>
      <c r="D423" s="14" t="n"/>
      <c r="E423" s="23" t="n"/>
      <c r="F423" s="22" t="n"/>
      <c r="G423" s="22" t="n"/>
      <c r="H423" s="22" t="n"/>
      <c r="I423" s="22" t="n"/>
      <c r="J423" s="21" t="n"/>
      <c r="K423" s="23" t="n"/>
      <c r="L423" s="24">
        <f>IF(COUNTA(A423:K423)=0,"",IF(A423="","Falta a data do pedido",IF(AND(H423="Proposta enviada",J423=""),"Proposta sem próximo contato",IF(AND(OR(H423="Novo",H423="Em conversa",H423="Proposta enviada"),J423&lt;&gt;"",J423&lt;TODAY()),"Próximo contato atrasado",IF(AND(H423="Perdido",I423=""),"Falta o motivo da perda",IF(AND(H423="Fechado",K423=""),"Falta o valor fechado",IF(C423="","Falta como chegou","")))))))</f>
        <v/>
      </c>
      <c r="M423" s="14" t="n"/>
      <c r="N423">
        <f>IF(OR(L423="Proposta sem próximo contato",L423="Próximo contato atrasado"),MAX(N$4:N422)+1,"")</f>
        <v/>
      </c>
    </row>
    <row r="424">
      <c r="A424" s="21" t="n"/>
      <c r="B424" s="14" t="n"/>
      <c r="C424" s="22" t="n"/>
      <c r="D424" s="14" t="n"/>
      <c r="E424" s="23" t="n"/>
      <c r="F424" s="22" t="n"/>
      <c r="G424" s="22" t="n"/>
      <c r="H424" s="22" t="n"/>
      <c r="I424" s="22" t="n"/>
      <c r="J424" s="21" t="n"/>
      <c r="K424" s="23" t="n"/>
      <c r="L424" s="24">
        <f>IF(COUNTA(A424:K424)=0,"",IF(A424="","Falta a data do pedido",IF(AND(H424="Proposta enviada",J424=""),"Proposta sem próximo contato",IF(AND(OR(H424="Novo",H424="Em conversa",H424="Proposta enviada"),J424&lt;&gt;"",J424&lt;TODAY()),"Próximo contato atrasado",IF(AND(H424="Perdido",I424=""),"Falta o motivo da perda",IF(AND(H424="Fechado",K424=""),"Falta o valor fechado",IF(C424="","Falta como chegou","")))))))</f>
        <v/>
      </c>
      <c r="M424" s="14" t="n"/>
      <c r="N424">
        <f>IF(OR(L424="Proposta sem próximo contato",L424="Próximo contato atrasado"),MAX(N$4:N423)+1,"")</f>
        <v/>
      </c>
    </row>
    <row r="425">
      <c r="A425" s="21" t="n"/>
      <c r="B425" s="14" t="n"/>
      <c r="C425" s="22" t="n"/>
      <c r="D425" s="14" t="n"/>
      <c r="E425" s="23" t="n"/>
      <c r="F425" s="22" t="n"/>
      <c r="G425" s="22" t="n"/>
      <c r="H425" s="22" t="n"/>
      <c r="I425" s="22" t="n"/>
      <c r="J425" s="21" t="n"/>
      <c r="K425" s="23" t="n"/>
      <c r="L425" s="24">
        <f>IF(COUNTA(A425:K425)=0,"",IF(A425="","Falta a data do pedido",IF(AND(H425="Proposta enviada",J425=""),"Proposta sem próximo contato",IF(AND(OR(H425="Novo",H425="Em conversa",H425="Proposta enviada"),J425&lt;&gt;"",J425&lt;TODAY()),"Próximo contato atrasado",IF(AND(H425="Perdido",I425=""),"Falta o motivo da perda",IF(AND(H425="Fechado",K425=""),"Falta o valor fechado",IF(C425="","Falta como chegou","")))))))</f>
        <v/>
      </c>
      <c r="M425" s="14" t="n"/>
      <c r="N425">
        <f>IF(OR(L425="Proposta sem próximo contato",L425="Próximo contato atrasado"),MAX(N$4:N424)+1,"")</f>
        <v/>
      </c>
    </row>
    <row r="426">
      <c r="A426" s="21" t="n"/>
      <c r="B426" s="14" t="n"/>
      <c r="C426" s="22" t="n"/>
      <c r="D426" s="14" t="n"/>
      <c r="E426" s="23" t="n"/>
      <c r="F426" s="22" t="n"/>
      <c r="G426" s="22" t="n"/>
      <c r="H426" s="22" t="n"/>
      <c r="I426" s="22" t="n"/>
      <c r="J426" s="21" t="n"/>
      <c r="K426" s="23" t="n"/>
      <c r="L426" s="24">
        <f>IF(COUNTA(A426:K426)=0,"",IF(A426="","Falta a data do pedido",IF(AND(H426="Proposta enviada",J426=""),"Proposta sem próximo contato",IF(AND(OR(H426="Novo",H426="Em conversa",H426="Proposta enviada"),J426&lt;&gt;"",J426&lt;TODAY()),"Próximo contato atrasado",IF(AND(H426="Perdido",I426=""),"Falta o motivo da perda",IF(AND(H426="Fechado",K426=""),"Falta o valor fechado",IF(C426="","Falta como chegou","")))))))</f>
        <v/>
      </c>
      <c r="M426" s="14" t="n"/>
      <c r="N426">
        <f>IF(OR(L426="Proposta sem próximo contato",L426="Próximo contato atrasado"),MAX(N$4:N425)+1,"")</f>
        <v/>
      </c>
    </row>
    <row r="427">
      <c r="A427" s="21" t="n"/>
      <c r="B427" s="14" t="n"/>
      <c r="C427" s="22" t="n"/>
      <c r="D427" s="14" t="n"/>
      <c r="E427" s="23" t="n"/>
      <c r="F427" s="22" t="n"/>
      <c r="G427" s="22" t="n"/>
      <c r="H427" s="22" t="n"/>
      <c r="I427" s="22" t="n"/>
      <c r="J427" s="21" t="n"/>
      <c r="K427" s="23" t="n"/>
      <c r="L427" s="24">
        <f>IF(COUNTA(A427:K427)=0,"",IF(A427="","Falta a data do pedido",IF(AND(H427="Proposta enviada",J427=""),"Proposta sem próximo contato",IF(AND(OR(H427="Novo",H427="Em conversa",H427="Proposta enviada"),J427&lt;&gt;"",J427&lt;TODAY()),"Próximo contato atrasado",IF(AND(H427="Perdido",I427=""),"Falta o motivo da perda",IF(AND(H427="Fechado",K427=""),"Falta o valor fechado",IF(C427="","Falta como chegou","")))))))</f>
        <v/>
      </c>
      <c r="M427" s="14" t="n"/>
      <c r="N427">
        <f>IF(OR(L427="Proposta sem próximo contato",L427="Próximo contato atrasado"),MAX(N$4:N426)+1,"")</f>
        <v/>
      </c>
    </row>
    <row r="428">
      <c r="A428" s="21" t="n"/>
      <c r="B428" s="14" t="n"/>
      <c r="C428" s="22" t="n"/>
      <c r="D428" s="14" t="n"/>
      <c r="E428" s="23" t="n"/>
      <c r="F428" s="22" t="n"/>
      <c r="G428" s="22" t="n"/>
      <c r="H428" s="22" t="n"/>
      <c r="I428" s="22" t="n"/>
      <c r="J428" s="21" t="n"/>
      <c r="K428" s="23" t="n"/>
      <c r="L428" s="24">
        <f>IF(COUNTA(A428:K428)=0,"",IF(A428="","Falta a data do pedido",IF(AND(H428="Proposta enviada",J428=""),"Proposta sem próximo contato",IF(AND(OR(H428="Novo",H428="Em conversa",H428="Proposta enviada"),J428&lt;&gt;"",J428&lt;TODAY()),"Próximo contato atrasado",IF(AND(H428="Perdido",I428=""),"Falta o motivo da perda",IF(AND(H428="Fechado",K428=""),"Falta o valor fechado",IF(C428="","Falta como chegou","")))))))</f>
        <v/>
      </c>
      <c r="M428" s="14" t="n"/>
      <c r="N428">
        <f>IF(OR(L428="Proposta sem próximo contato",L428="Próximo contato atrasado"),MAX(N$4:N427)+1,"")</f>
        <v/>
      </c>
    </row>
    <row r="429">
      <c r="A429" s="21" t="n"/>
      <c r="B429" s="14" t="n"/>
      <c r="C429" s="22" t="n"/>
      <c r="D429" s="14" t="n"/>
      <c r="E429" s="23" t="n"/>
      <c r="F429" s="22" t="n"/>
      <c r="G429" s="22" t="n"/>
      <c r="H429" s="22" t="n"/>
      <c r="I429" s="22" t="n"/>
      <c r="J429" s="21" t="n"/>
      <c r="K429" s="23" t="n"/>
      <c r="L429" s="24">
        <f>IF(COUNTA(A429:K429)=0,"",IF(A429="","Falta a data do pedido",IF(AND(H429="Proposta enviada",J429=""),"Proposta sem próximo contato",IF(AND(OR(H429="Novo",H429="Em conversa",H429="Proposta enviada"),J429&lt;&gt;"",J429&lt;TODAY()),"Próximo contato atrasado",IF(AND(H429="Perdido",I429=""),"Falta o motivo da perda",IF(AND(H429="Fechado",K429=""),"Falta o valor fechado",IF(C429="","Falta como chegou","")))))))</f>
        <v/>
      </c>
      <c r="M429" s="14" t="n"/>
      <c r="N429">
        <f>IF(OR(L429="Proposta sem próximo contato",L429="Próximo contato atrasado"),MAX(N$4:N428)+1,"")</f>
        <v/>
      </c>
    </row>
    <row r="430">
      <c r="A430" s="21" t="n"/>
      <c r="B430" s="14" t="n"/>
      <c r="C430" s="22" t="n"/>
      <c r="D430" s="14" t="n"/>
      <c r="E430" s="23" t="n"/>
      <c r="F430" s="22" t="n"/>
      <c r="G430" s="22" t="n"/>
      <c r="H430" s="22" t="n"/>
      <c r="I430" s="22" t="n"/>
      <c r="J430" s="21" t="n"/>
      <c r="K430" s="23" t="n"/>
      <c r="L430" s="24">
        <f>IF(COUNTA(A430:K430)=0,"",IF(A430="","Falta a data do pedido",IF(AND(H430="Proposta enviada",J430=""),"Proposta sem próximo contato",IF(AND(OR(H430="Novo",H430="Em conversa",H430="Proposta enviada"),J430&lt;&gt;"",J430&lt;TODAY()),"Próximo contato atrasado",IF(AND(H430="Perdido",I430=""),"Falta o motivo da perda",IF(AND(H430="Fechado",K430=""),"Falta o valor fechado",IF(C430="","Falta como chegou","")))))))</f>
        <v/>
      </c>
      <c r="M430" s="14" t="n"/>
      <c r="N430">
        <f>IF(OR(L430="Proposta sem próximo contato",L430="Próximo contato atrasado"),MAX(N$4:N429)+1,"")</f>
        <v/>
      </c>
    </row>
    <row r="431">
      <c r="A431" s="21" t="n"/>
      <c r="B431" s="14" t="n"/>
      <c r="C431" s="22" t="n"/>
      <c r="D431" s="14" t="n"/>
      <c r="E431" s="23" t="n"/>
      <c r="F431" s="22" t="n"/>
      <c r="G431" s="22" t="n"/>
      <c r="H431" s="22" t="n"/>
      <c r="I431" s="22" t="n"/>
      <c r="J431" s="21" t="n"/>
      <c r="K431" s="23" t="n"/>
      <c r="L431" s="24">
        <f>IF(COUNTA(A431:K431)=0,"",IF(A431="","Falta a data do pedido",IF(AND(H431="Proposta enviada",J431=""),"Proposta sem próximo contato",IF(AND(OR(H431="Novo",H431="Em conversa",H431="Proposta enviada"),J431&lt;&gt;"",J431&lt;TODAY()),"Próximo contato atrasado",IF(AND(H431="Perdido",I431=""),"Falta o motivo da perda",IF(AND(H431="Fechado",K431=""),"Falta o valor fechado",IF(C431="","Falta como chegou","")))))))</f>
        <v/>
      </c>
      <c r="M431" s="14" t="n"/>
      <c r="N431">
        <f>IF(OR(L431="Proposta sem próximo contato",L431="Próximo contato atrasado"),MAX(N$4:N430)+1,"")</f>
        <v/>
      </c>
    </row>
    <row r="432">
      <c r="A432" s="21" t="n"/>
      <c r="B432" s="14" t="n"/>
      <c r="C432" s="22" t="n"/>
      <c r="D432" s="14" t="n"/>
      <c r="E432" s="23" t="n"/>
      <c r="F432" s="22" t="n"/>
      <c r="G432" s="22" t="n"/>
      <c r="H432" s="22" t="n"/>
      <c r="I432" s="22" t="n"/>
      <c r="J432" s="21" t="n"/>
      <c r="K432" s="23" t="n"/>
      <c r="L432" s="24">
        <f>IF(COUNTA(A432:K432)=0,"",IF(A432="","Falta a data do pedido",IF(AND(H432="Proposta enviada",J432=""),"Proposta sem próximo contato",IF(AND(OR(H432="Novo",H432="Em conversa",H432="Proposta enviada"),J432&lt;&gt;"",J432&lt;TODAY()),"Próximo contato atrasado",IF(AND(H432="Perdido",I432=""),"Falta o motivo da perda",IF(AND(H432="Fechado",K432=""),"Falta o valor fechado",IF(C432="","Falta como chegou","")))))))</f>
        <v/>
      </c>
      <c r="M432" s="14" t="n"/>
      <c r="N432">
        <f>IF(OR(L432="Proposta sem próximo contato",L432="Próximo contato atrasado"),MAX(N$4:N431)+1,"")</f>
        <v/>
      </c>
    </row>
    <row r="433">
      <c r="A433" s="21" t="n"/>
      <c r="B433" s="14" t="n"/>
      <c r="C433" s="22" t="n"/>
      <c r="D433" s="14" t="n"/>
      <c r="E433" s="23" t="n"/>
      <c r="F433" s="22" t="n"/>
      <c r="G433" s="22" t="n"/>
      <c r="H433" s="22" t="n"/>
      <c r="I433" s="22" t="n"/>
      <c r="J433" s="21" t="n"/>
      <c r="K433" s="23" t="n"/>
      <c r="L433" s="24">
        <f>IF(COUNTA(A433:K433)=0,"",IF(A433="","Falta a data do pedido",IF(AND(H433="Proposta enviada",J433=""),"Proposta sem próximo contato",IF(AND(OR(H433="Novo",H433="Em conversa",H433="Proposta enviada"),J433&lt;&gt;"",J433&lt;TODAY()),"Próximo contato atrasado",IF(AND(H433="Perdido",I433=""),"Falta o motivo da perda",IF(AND(H433="Fechado",K433=""),"Falta o valor fechado",IF(C433="","Falta como chegou","")))))))</f>
        <v/>
      </c>
      <c r="M433" s="14" t="n"/>
      <c r="N433">
        <f>IF(OR(L433="Proposta sem próximo contato",L433="Próximo contato atrasado"),MAX(N$4:N432)+1,"")</f>
        <v/>
      </c>
    </row>
    <row r="434">
      <c r="A434" s="21" t="n"/>
      <c r="B434" s="14" t="n"/>
      <c r="C434" s="22" t="n"/>
      <c r="D434" s="14" t="n"/>
      <c r="E434" s="23" t="n"/>
      <c r="F434" s="22" t="n"/>
      <c r="G434" s="22" t="n"/>
      <c r="H434" s="22" t="n"/>
      <c r="I434" s="22" t="n"/>
      <c r="J434" s="21" t="n"/>
      <c r="K434" s="23" t="n"/>
      <c r="L434" s="24">
        <f>IF(COUNTA(A434:K434)=0,"",IF(A434="","Falta a data do pedido",IF(AND(H434="Proposta enviada",J434=""),"Proposta sem próximo contato",IF(AND(OR(H434="Novo",H434="Em conversa",H434="Proposta enviada"),J434&lt;&gt;"",J434&lt;TODAY()),"Próximo contato atrasado",IF(AND(H434="Perdido",I434=""),"Falta o motivo da perda",IF(AND(H434="Fechado",K434=""),"Falta o valor fechado",IF(C434="","Falta como chegou","")))))))</f>
        <v/>
      </c>
      <c r="M434" s="14" t="n"/>
      <c r="N434">
        <f>IF(OR(L434="Proposta sem próximo contato",L434="Próximo contato atrasado"),MAX(N$4:N433)+1,"")</f>
        <v/>
      </c>
    </row>
    <row r="435">
      <c r="A435" s="21" t="n"/>
      <c r="B435" s="14" t="n"/>
      <c r="C435" s="22" t="n"/>
      <c r="D435" s="14" t="n"/>
      <c r="E435" s="23" t="n"/>
      <c r="F435" s="22" t="n"/>
      <c r="G435" s="22" t="n"/>
      <c r="H435" s="22" t="n"/>
      <c r="I435" s="22" t="n"/>
      <c r="J435" s="21" t="n"/>
      <c r="K435" s="23" t="n"/>
      <c r="L435" s="24">
        <f>IF(COUNTA(A435:K435)=0,"",IF(A435="","Falta a data do pedido",IF(AND(H435="Proposta enviada",J435=""),"Proposta sem próximo contato",IF(AND(OR(H435="Novo",H435="Em conversa",H435="Proposta enviada"),J435&lt;&gt;"",J435&lt;TODAY()),"Próximo contato atrasado",IF(AND(H435="Perdido",I435=""),"Falta o motivo da perda",IF(AND(H435="Fechado",K435=""),"Falta o valor fechado",IF(C435="","Falta como chegou","")))))))</f>
        <v/>
      </c>
      <c r="M435" s="14" t="n"/>
      <c r="N435">
        <f>IF(OR(L435="Proposta sem próximo contato",L435="Próximo contato atrasado"),MAX(N$4:N434)+1,"")</f>
        <v/>
      </c>
    </row>
    <row r="436">
      <c r="A436" s="21" t="n"/>
      <c r="B436" s="14" t="n"/>
      <c r="C436" s="22" t="n"/>
      <c r="D436" s="14" t="n"/>
      <c r="E436" s="23" t="n"/>
      <c r="F436" s="22" t="n"/>
      <c r="G436" s="22" t="n"/>
      <c r="H436" s="22" t="n"/>
      <c r="I436" s="22" t="n"/>
      <c r="J436" s="21" t="n"/>
      <c r="K436" s="23" t="n"/>
      <c r="L436" s="24">
        <f>IF(COUNTA(A436:K436)=0,"",IF(A436="","Falta a data do pedido",IF(AND(H436="Proposta enviada",J436=""),"Proposta sem próximo contato",IF(AND(OR(H436="Novo",H436="Em conversa",H436="Proposta enviada"),J436&lt;&gt;"",J436&lt;TODAY()),"Próximo contato atrasado",IF(AND(H436="Perdido",I436=""),"Falta o motivo da perda",IF(AND(H436="Fechado",K436=""),"Falta o valor fechado",IF(C436="","Falta como chegou","")))))))</f>
        <v/>
      </c>
      <c r="M436" s="14" t="n"/>
      <c r="N436">
        <f>IF(OR(L436="Proposta sem próximo contato",L436="Próximo contato atrasado"),MAX(N$4:N435)+1,"")</f>
        <v/>
      </c>
    </row>
    <row r="437">
      <c r="A437" s="21" t="n"/>
      <c r="B437" s="14" t="n"/>
      <c r="C437" s="22" t="n"/>
      <c r="D437" s="14" t="n"/>
      <c r="E437" s="23" t="n"/>
      <c r="F437" s="22" t="n"/>
      <c r="G437" s="22" t="n"/>
      <c r="H437" s="22" t="n"/>
      <c r="I437" s="22" t="n"/>
      <c r="J437" s="21" t="n"/>
      <c r="K437" s="23" t="n"/>
      <c r="L437" s="24">
        <f>IF(COUNTA(A437:K437)=0,"",IF(A437="","Falta a data do pedido",IF(AND(H437="Proposta enviada",J437=""),"Proposta sem próximo contato",IF(AND(OR(H437="Novo",H437="Em conversa",H437="Proposta enviada"),J437&lt;&gt;"",J437&lt;TODAY()),"Próximo contato atrasado",IF(AND(H437="Perdido",I437=""),"Falta o motivo da perda",IF(AND(H437="Fechado",K437=""),"Falta o valor fechado",IF(C437="","Falta como chegou","")))))))</f>
        <v/>
      </c>
      <c r="M437" s="14" t="n"/>
      <c r="N437">
        <f>IF(OR(L437="Proposta sem próximo contato",L437="Próximo contato atrasado"),MAX(N$4:N436)+1,"")</f>
        <v/>
      </c>
    </row>
    <row r="438">
      <c r="A438" s="21" t="n"/>
      <c r="B438" s="14" t="n"/>
      <c r="C438" s="22" t="n"/>
      <c r="D438" s="14" t="n"/>
      <c r="E438" s="23" t="n"/>
      <c r="F438" s="22" t="n"/>
      <c r="G438" s="22" t="n"/>
      <c r="H438" s="22" t="n"/>
      <c r="I438" s="22" t="n"/>
      <c r="J438" s="21" t="n"/>
      <c r="K438" s="23" t="n"/>
      <c r="L438" s="24">
        <f>IF(COUNTA(A438:K438)=0,"",IF(A438="","Falta a data do pedido",IF(AND(H438="Proposta enviada",J438=""),"Proposta sem próximo contato",IF(AND(OR(H438="Novo",H438="Em conversa",H438="Proposta enviada"),J438&lt;&gt;"",J438&lt;TODAY()),"Próximo contato atrasado",IF(AND(H438="Perdido",I438=""),"Falta o motivo da perda",IF(AND(H438="Fechado",K438=""),"Falta o valor fechado",IF(C438="","Falta como chegou","")))))))</f>
        <v/>
      </c>
      <c r="M438" s="14" t="n"/>
      <c r="N438">
        <f>IF(OR(L438="Proposta sem próximo contato",L438="Próximo contato atrasado"),MAX(N$4:N437)+1,"")</f>
        <v/>
      </c>
    </row>
    <row r="439">
      <c r="A439" s="21" t="n"/>
      <c r="B439" s="14" t="n"/>
      <c r="C439" s="22" t="n"/>
      <c r="D439" s="14" t="n"/>
      <c r="E439" s="23" t="n"/>
      <c r="F439" s="22" t="n"/>
      <c r="G439" s="22" t="n"/>
      <c r="H439" s="22" t="n"/>
      <c r="I439" s="22" t="n"/>
      <c r="J439" s="21" t="n"/>
      <c r="K439" s="23" t="n"/>
      <c r="L439" s="24">
        <f>IF(COUNTA(A439:K439)=0,"",IF(A439="","Falta a data do pedido",IF(AND(H439="Proposta enviada",J439=""),"Proposta sem próximo contato",IF(AND(OR(H439="Novo",H439="Em conversa",H439="Proposta enviada"),J439&lt;&gt;"",J439&lt;TODAY()),"Próximo contato atrasado",IF(AND(H439="Perdido",I439=""),"Falta o motivo da perda",IF(AND(H439="Fechado",K439=""),"Falta o valor fechado",IF(C439="","Falta como chegou","")))))))</f>
        <v/>
      </c>
      <c r="M439" s="14" t="n"/>
      <c r="N439">
        <f>IF(OR(L439="Proposta sem próximo contato",L439="Próximo contato atrasado"),MAX(N$4:N438)+1,"")</f>
        <v/>
      </c>
    </row>
    <row r="440">
      <c r="A440" s="21" t="n"/>
      <c r="B440" s="14" t="n"/>
      <c r="C440" s="22" t="n"/>
      <c r="D440" s="14" t="n"/>
      <c r="E440" s="23" t="n"/>
      <c r="F440" s="22" t="n"/>
      <c r="G440" s="22" t="n"/>
      <c r="H440" s="22" t="n"/>
      <c r="I440" s="22" t="n"/>
      <c r="J440" s="21" t="n"/>
      <c r="K440" s="23" t="n"/>
      <c r="L440" s="24">
        <f>IF(COUNTA(A440:K440)=0,"",IF(A440="","Falta a data do pedido",IF(AND(H440="Proposta enviada",J440=""),"Proposta sem próximo contato",IF(AND(OR(H440="Novo",H440="Em conversa",H440="Proposta enviada"),J440&lt;&gt;"",J440&lt;TODAY()),"Próximo contato atrasado",IF(AND(H440="Perdido",I440=""),"Falta o motivo da perda",IF(AND(H440="Fechado",K440=""),"Falta o valor fechado",IF(C440="","Falta como chegou","")))))))</f>
        <v/>
      </c>
      <c r="M440" s="14" t="n"/>
      <c r="N440">
        <f>IF(OR(L440="Proposta sem próximo contato",L440="Próximo contato atrasado"),MAX(N$4:N439)+1,"")</f>
        <v/>
      </c>
    </row>
    <row r="441">
      <c r="A441" s="21" t="n"/>
      <c r="B441" s="14" t="n"/>
      <c r="C441" s="22" t="n"/>
      <c r="D441" s="14" t="n"/>
      <c r="E441" s="23" t="n"/>
      <c r="F441" s="22" t="n"/>
      <c r="G441" s="22" t="n"/>
      <c r="H441" s="22" t="n"/>
      <c r="I441" s="22" t="n"/>
      <c r="J441" s="21" t="n"/>
      <c r="K441" s="23" t="n"/>
      <c r="L441" s="24">
        <f>IF(COUNTA(A441:K441)=0,"",IF(A441="","Falta a data do pedido",IF(AND(H441="Proposta enviada",J441=""),"Proposta sem próximo contato",IF(AND(OR(H441="Novo",H441="Em conversa",H441="Proposta enviada"),J441&lt;&gt;"",J441&lt;TODAY()),"Próximo contato atrasado",IF(AND(H441="Perdido",I441=""),"Falta o motivo da perda",IF(AND(H441="Fechado",K441=""),"Falta o valor fechado",IF(C441="","Falta como chegou","")))))))</f>
        <v/>
      </c>
      <c r="M441" s="14" t="n"/>
      <c r="N441">
        <f>IF(OR(L441="Proposta sem próximo contato",L441="Próximo contato atrasado"),MAX(N$4:N440)+1,"")</f>
        <v/>
      </c>
    </row>
    <row r="442">
      <c r="A442" s="21" t="n"/>
      <c r="B442" s="14" t="n"/>
      <c r="C442" s="22" t="n"/>
      <c r="D442" s="14" t="n"/>
      <c r="E442" s="23" t="n"/>
      <c r="F442" s="22" t="n"/>
      <c r="G442" s="22" t="n"/>
      <c r="H442" s="22" t="n"/>
      <c r="I442" s="22" t="n"/>
      <c r="J442" s="21" t="n"/>
      <c r="K442" s="23" t="n"/>
      <c r="L442" s="24">
        <f>IF(COUNTA(A442:K442)=0,"",IF(A442="","Falta a data do pedido",IF(AND(H442="Proposta enviada",J442=""),"Proposta sem próximo contato",IF(AND(OR(H442="Novo",H442="Em conversa",H442="Proposta enviada"),J442&lt;&gt;"",J442&lt;TODAY()),"Próximo contato atrasado",IF(AND(H442="Perdido",I442=""),"Falta o motivo da perda",IF(AND(H442="Fechado",K442=""),"Falta o valor fechado",IF(C442="","Falta como chegou","")))))))</f>
        <v/>
      </c>
      <c r="M442" s="14" t="n"/>
      <c r="N442">
        <f>IF(OR(L442="Proposta sem próximo contato",L442="Próximo contato atrasado"),MAX(N$4:N441)+1,"")</f>
        <v/>
      </c>
    </row>
    <row r="443">
      <c r="A443" s="21" t="n"/>
      <c r="B443" s="14" t="n"/>
      <c r="C443" s="22" t="n"/>
      <c r="D443" s="14" t="n"/>
      <c r="E443" s="23" t="n"/>
      <c r="F443" s="22" t="n"/>
      <c r="G443" s="22" t="n"/>
      <c r="H443" s="22" t="n"/>
      <c r="I443" s="22" t="n"/>
      <c r="J443" s="21" t="n"/>
      <c r="K443" s="23" t="n"/>
      <c r="L443" s="24">
        <f>IF(COUNTA(A443:K443)=0,"",IF(A443="","Falta a data do pedido",IF(AND(H443="Proposta enviada",J443=""),"Proposta sem próximo contato",IF(AND(OR(H443="Novo",H443="Em conversa",H443="Proposta enviada"),J443&lt;&gt;"",J443&lt;TODAY()),"Próximo contato atrasado",IF(AND(H443="Perdido",I443=""),"Falta o motivo da perda",IF(AND(H443="Fechado",K443=""),"Falta o valor fechado",IF(C443="","Falta como chegou","")))))))</f>
        <v/>
      </c>
      <c r="M443" s="14" t="n"/>
      <c r="N443">
        <f>IF(OR(L443="Proposta sem próximo contato",L443="Próximo contato atrasado"),MAX(N$4:N442)+1,"")</f>
        <v/>
      </c>
    </row>
    <row r="444">
      <c r="A444" s="21" t="n"/>
      <c r="B444" s="14" t="n"/>
      <c r="C444" s="22" t="n"/>
      <c r="D444" s="14" t="n"/>
      <c r="E444" s="23" t="n"/>
      <c r="F444" s="22" t="n"/>
      <c r="G444" s="22" t="n"/>
      <c r="H444" s="22" t="n"/>
      <c r="I444" s="22" t="n"/>
      <c r="J444" s="21" t="n"/>
      <c r="K444" s="23" t="n"/>
      <c r="L444" s="24">
        <f>IF(COUNTA(A444:K444)=0,"",IF(A444="","Falta a data do pedido",IF(AND(H444="Proposta enviada",J444=""),"Proposta sem próximo contato",IF(AND(OR(H444="Novo",H444="Em conversa",H444="Proposta enviada"),J444&lt;&gt;"",J444&lt;TODAY()),"Próximo contato atrasado",IF(AND(H444="Perdido",I444=""),"Falta o motivo da perda",IF(AND(H444="Fechado",K444=""),"Falta o valor fechado",IF(C444="","Falta como chegou","")))))))</f>
        <v/>
      </c>
      <c r="M444" s="14" t="n"/>
      <c r="N444">
        <f>IF(OR(L444="Proposta sem próximo contato",L444="Próximo contato atrasado"),MAX(N$4:N443)+1,"")</f>
        <v/>
      </c>
    </row>
    <row r="445">
      <c r="A445" s="21" t="n"/>
      <c r="B445" s="14" t="n"/>
      <c r="C445" s="22" t="n"/>
      <c r="D445" s="14" t="n"/>
      <c r="E445" s="23" t="n"/>
      <c r="F445" s="22" t="n"/>
      <c r="G445" s="22" t="n"/>
      <c r="H445" s="22" t="n"/>
      <c r="I445" s="22" t="n"/>
      <c r="J445" s="21" t="n"/>
      <c r="K445" s="23" t="n"/>
      <c r="L445" s="24">
        <f>IF(COUNTA(A445:K445)=0,"",IF(A445="","Falta a data do pedido",IF(AND(H445="Proposta enviada",J445=""),"Proposta sem próximo contato",IF(AND(OR(H445="Novo",H445="Em conversa",H445="Proposta enviada"),J445&lt;&gt;"",J445&lt;TODAY()),"Próximo contato atrasado",IF(AND(H445="Perdido",I445=""),"Falta o motivo da perda",IF(AND(H445="Fechado",K445=""),"Falta o valor fechado",IF(C445="","Falta como chegou","")))))))</f>
        <v/>
      </c>
      <c r="M445" s="14" t="n"/>
      <c r="N445">
        <f>IF(OR(L445="Proposta sem próximo contato",L445="Próximo contato atrasado"),MAX(N$4:N444)+1,"")</f>
        <v/>
      </c>
    </row>
    <row r="446">
      <c r="A446" s="21" t="n"/>
      <c r="B446" s="14" t="n"/>
      <c r="C446" s="22" t="n"/>
      <c r="D446" s="14" t="n"/>
      <c r="E446" s="23" t="n"/>
      <c r="F446" s="22" t="n"/>
      <c r="G446" s="22" t="n"/>
      <c r="H446" s="22" t="n"/>
      <c r="I446" s="22" t="n"/>
      <c r="J446" s="21" t="n"/>
      <c r="K446" s="23" t="n"/>
      <c r="L446" s="24">
        <f>IF(COUNTA(A446:K446)=0,"",IF(A446="","Falta a data do pedido",IF(AND(H446="Proposta enviada",J446=""),"Proposta sem próximo contato",IF(AND(OR(H446="Novo",H446="Em conversa",H446="Proposta enviada"),J446&lt;&gt;"",J446&lt;TODAY()),"Próximo contato atrasado",IF(AND(H446="Perdido",I446=""),"Falta o motivo da perda",IF(AND(H446="Fechado",K446=""),"Falta o valor fechado",IF(C446="","Falta como chegou","")))))))</f>
        <v/>
      </c>
      <c r="M446" s="14" t="n"/>
      <c r="N446">
        <f>IF(OR(L446="Proposta sem próximo contato",L446="Próximo contato atrasado"),MAX(N$4:N445)+1,"")</f>
        <v/>
      </c>
    </row>
    <row r="447">
      <c r="A447" s="21" t="n"/>
      <c r="B447" s="14" t="n"/>
      <c r="C447" s="22" t="n"/>
      <c r="D447" s="14" t="n"/>
      <c r="E447" s="23" t="n"/>
      <c r="F447" s="22" t="n"/>
      <c r="G447" s="22" t="n"/>
      <c r="H447" s="22" t="n"/>
      <c r="I447" s="22" t="n"/>
      <c r="J447" s="21" t="n"/>
      <c r="K447" s="23" t="n"/>
      <c r="L447" s="24">
        <f>IF(COUNTA(A447:K447)=0,"",IF(A447="","Falta a data do pedido",IF(AND(H447="Proposta enviada",J447=""),"Proposta sem próximo contato",IF(AND(OR(H447="Novo",H447="Em conversa",H447="Proposta enviada"),J447&lt;&gt;"",J447&lt;TODAY()),"Próximo contato atrasado",IF(AND(H447="Perdido",I447=""),"Falta o motivo da perda",IF(AND(H447="Fechado",K447=""),"Falta o valor fechado",IF(C447="","Falta como chegou","")))))))</f>
        <v/>
      </c>
      <c r="M447" s="14" t="n"/>
      <c r="N447">
        <f>IF(OR(L447="Proposta sem próximo contato",L447="Próximo contato atrasado"),MAX(N$4:N446)+1,"")</f>
        <v/>
      </c>
    </row>
    <row r="448">
      <c r="A448" s="21" t="n"/>
      <c r="B448" s="14" t="n"/>
      <c r="C448" s="22" t="n"/>
      <c r="D448" s="14" t="n"/>
      <c r="E448" s="23" t="n"/>
      <c r="F448" s="22" t="n"/>
      <c r="G448" s="22" t="n"/>
      <c r="H448" s="22" t="n"/>
      <c r="I448" s="22" t="n"/>
      <c r="J448" s="21" t="n"/>
      <c r="K448" s="23" t="n"/>
      <c r="L448" s="24">
        <f>IF(COUNTA(A448:K448)=0,"",IF(A448="","Falta a data do pedido",IF(AND(H448="Proposta enviada",J448=""),"Proposta sem próximo contato",IF(AND(OR(H448="Novo",H448="Em conversa",H448="Proposta enviada"),J448&lt;&gt;"",J448&lt;TODAY()),"Próximo contato atrasado",IF(AND(H448="Perdido",I448=""),"Falta o motivo da perda",IF(AND(H448="Fechado",K448=""),"Falta o valor fechado",IF(C448="","Falta como chegou","")))))))</f>
        <v/>
      </c>
      <c r="M448" s="14" t="n"/>
      <c r="N448">
        <f>IF(OR(L448="Proposta sem próximo contato",L448="Próximo contato atrasado"),MAX(N$4:N447)+1,"")</f>
        <v/>
      </c>
    </row>
    <row r="449">
      <c r="A449" s="21" t="n"/>
      <c r="B449" s="14" t="n"/>
      <c r="C449" s="22" t="n"/>
      <c r="D449" s="14" t="n"/>
      <c r="E449" s="23" t="n"/>
      <c r="F449" s="22" t="n"/>
      <c r="G449" s="22" t="n"/>
      <c r="H449" s="22" t="n"/>
      <c r="I449" s="22" t="n"/>
      <c r="J449" s="21" t="n"/>
      <c r="K449" s="23" t="n"/>
      <c r="L449" s="24">
        <f>IF(COUNTA(A449:K449)=0,"",IF(A449="","Falta a data do pedido",IF(AND(H449="Proposta enviada",J449=""),"Proposta sem próximo contato",IF(AND(OR(H449="Novo",H449="Em conversa",H449="Proposta enviada"),J449&lt;&gt;"",J449&lt;TODAY()),"Próximo contato atrasado",IF(AND(H449="Perdido",I449=""),"Falta o motivo da perda",IF(AND(H449="Fechado",K449=""),"Falta o valor fechado",IF(C449="","Falta como chegou","")))))))</f>
        <v/>
      </c>
      <c r="M449" s="14" t="n"/>
      <c r="N449">
        <f>IF(OR(L449="Proposta sem próximo contato",L449="Próximo contato atrasado"),MAX(N$4:N448)+1,"")</f>
        <v/>
      </c>
    </row>
    <row r="450">
      <c r="A450" s="21" t="n"/>
      <c r="B450" s="14" t="n"/>
      <c r="C450" s="22" t="n"/>
      <c r="D450" s="14" t="n"/>
      <c r="E450" s="23" t="n"/>
      <c r="F450" s="22" t="n"/>
      <c r="G450" s="22" t="n"/>
      <c r="H450" s="22" t="n"/>
      <c r="I450" s="22" t="n"/>
      <c r="J450" s="21" t="n"/>
      <c r="K450" s="23" t="n"/>
      <c r="L450" s="24">
        <f>IF(COUNTA(A450:K450)=0,"",IF(A450="","Falta a data do pedido",IF(AND(H450="Proposta enviada",J450=""),"Proposta sem próximo contato",IF(AND(OR(H450="Novo",H450="Em conversa",H450="Proposta enviada"),J450&lt;&gt;"",J450&lt;TODAY()),"Próximo contato atrasado",IF(AND(H450="Perdido",I450=""),"Falta o motivo da perda",IF(AND(H450="Fechado",K450=""),"Falta o valor fechado",IF(C450="","Falta como chegou","")))))))</f>
        <v/>
      </c>
      <c r="M450" s="14" t="n"/>
      <c r="N450">
        <f>IF(OR(L450="Proposta sem próximo contato",L450="Próximo contato atrasado"),MAX(N$4:N449)+1,"")</f>
        <v/>
      </c>
    </row>
    <row r="451">
      <c r="A451" s="21" t="n"/>
      <c r="B451" s="14" t="n"/>
      <c r="C451" s="22" t="n"/>
      <c r="D451" s="14" t="n"/>
      <c r="E451" s="23" t="n"/>
      <c r="F451" s="22" t="n"/>
      <c r="G451" s="22" t="n"/>
      <c r="H451" s="22" t="n"/>
      <c r="I451" s="22" t="n"/>
      <c r="J451" s="21" t="n"/>
      <c r="K451" s="23" t="n"/>
      <c r="L451" s="24">
        <f>IF(COUNTA(A451:K451)=0,"",IF(A451="","Falta a data do pedido",IF(AND(H451="Proposta enviada",J451=""),"Proposta sem próximo contato",IF(AND(OR(H451="Novo",H451="Em conversa",H451="Proposta enviada"),J451&lt;&gt;"",J451&lt;TODAY()),"Próximo contato atrasado",IF(AND(H451="Perdido",I451=""),"Falta o motivo da perda",IF(AND(H451="Fechado",K451=""),"Falta o valor fechado",IF(C451="","Falta como chegou","")))))))</f>
        <v/>
      </c>
      <c r="M451" s="14" t="n"/>
      <c r="N451">
        <f>IF(OR(L451="Proposta sem próximo contato",L451="Próximo contato atrasado"),MAX(N$4:N450)+1,"")</f>
        <v/>
      </c>
    </row>
    <row r="452">
      <c r="A452" s="21" t="n"/>
      <c r="B452" s="14" t="n"/>
      <c r="C452" s="22" t="n"/>
      <c r="D452" s="14" t="n"/>
      <c r="E452" s="23" t="n"/>
      <c r="F452" s="22" t="n"/>
      <c r="G452" s="22" t="n"/>
      <c r="H452" s="22" t="n"/>
      <c r="I452" s="22" t="n"/>
      <c r="J452" s="21" t="n"/>
      <c r="K452" s="23" t="n"/>
      <c r="L452" s="24">
        <f>IF(COUNTA(A452:K452)=0,"",IF(A452="","Falta a data do pedido",IF(AND(H452="Proposta enviada",J452=""),"Proposta sem próximo contato",IF(AND(OR(H452="Novo",H452="Em conversa",H452="Proposta enviada"),J452&lt;&gt;"",J452&lt;TODAY()),"Próximo contato atrasado",IF(AND(H452="Perdido",I452=""),"Falta o motivo da perda",IF(AND(H452="Fechado",K452=""),"Falta o valor fechado",IF(C452="","Falta como chegou","")))))))</f>
        <v/>
      </c>
      <c r="M452" s="14" t="n"/>
      <c r="N452">
        <f>IF(OR(L452="Proposta sem próximo contato",L452="Próximo contato atrasado"),MAX(N$4:N451)+1,"")</f>
        <v/>
      </c>
    </row>
    <row r="453">
      <c r="A453" s="21" t="n"/>
      <c r="B453" s="14" t="n"/>
      <c r="C453" s="22" t="n"/>
      <c r="D453" s="14" t="n"/>
      <c r="E453" s="23" t="n"/>
      <c r="F453" s="22" t="n"/>
      <c r="G453" s="22" t="n"/>
      <c r="H453" s="22" t="n"/>
      <c r="I453" s="22" t="n"/>
      <c r="J453" s="21" t="n"/>
      <c r="K453" s="23" t="n"/>
      <c r="L453" s="24">
        <f>IF(COUNTA(A453:K453)=0,"",IF(A453="","Falta a data do pedido",IF(AND(H453="Proposta enviada",J453=""),"Proposta sem próximo contato",IF(AND(OR(H453="Novo",H453="Em conversa",H453="Proposta enviada"),J453&lt;&gt;"",J453&lt;TODAY()),"Próximo contato atrasado",IF(AND(H453="Perdido",I453=""),"Falta o motivo da perda",IF(AND(H453="Fechado",K453=""),"Falta o valor fechado",IF(C453="","Falta como chegou","")))))))</f>
        <v/>
      </c>
      <c r="M453" s="14" t="n"/>
      <c r="N453">
        <f>IF(OR(L453="Proposta sem próximo contato",L453="Próximo contato atrasado"),MAX(N$4:N452)+1,"")</f>
        <v/>
      </c>
    </row>
    <row r="454">
      <c r="A454" s="21" t="n"/>
      <c r="B454" s="14" t="n"/>
      <c r="C454" s="22" t="n"/>
      <c r="D454" s="14" t="n"/>
      <c r="E454" s="23" t="n"/>
      <c r="F454" s="22" t="n"/>
      <c r="G454" s="22" t="n"/>
      <c r="H454" s="22" t="n"/>
      <c r="I454" s="22" t="n"/>
      <c r="J454" s="21" t="n"/>
      <c r="K454" s="23" t="n"/>
      <c r="L454" s="24">
        <f>IF(COUNTA(A454:K454)=0,"",IF(A454="","Falta a data do pedido",IF(AND(H454="Proposta enviada",J454=""),"Proposta sem próximo contato",IF(AND(OR(H454="Novo",H454="Em conversa",H454="Proposta enviada"),J454&lt;&gt;"",J454&lt;TODAY()),"Próximo contato atrasado",IF(AND(H454="Perdido",I454=""),"Falta o motivo da perda",IF(AND(H454="Fechado",K454=""),"Falta o valor fechado",IF(C454="","Falta como chegou","")))))))</f>
        <v/>
      </c>
      <c r="M454" s="14" t="n"/>
      <c r="N454">
        <f>IF(OR(L454="Proposta sem próximo contato",L454="Próximo contato atrasado"),MAX(N$4:N453)+1,"")</f>
        <v/>
      </c>
    </row>
    <row r="455">
      <c r="A455" s="21" t="n"/>
      <c r="B455" s="14" t="n"/>
      <c r="C455" s="22" t="n"/>
      <c r="D455" s="14" t="n"/>
      <c r="E455" s="23" t="n"/>
      <c r="F455" s="22" t="n"/>
      <c r="G455" s="22" t="n"/>
      <c r="H455" s="22" t="n"/>
      <c r="I455" s="22" t="n"/>
      <c r="J455" s="21" t="n"/>
      <c r="K455" s="23" t="n"/>
      <c r="L455" s="24">
        <f>IF(COUNTA(A455:K455)=0,"",IF(A455="","Falta a data do pedido",IF(AND(H455="Proposta enviada",J455=""),"Proposta sem próximo contato",IF(AND(OR(H455="Novo",H455="Em conversa",H455="Proposta enviada"),J455&lt;&gt;"",J455&lt;TODAY()),"Próximo contato atrasado",IF(AND(H455="Perdido",I455=""),"Falta o motivo da perda",IF(AND(H455="Fechado",K455=""),"Falta o valor fechado",IF(C455="","Falta como chegou","")))))))</f>
        <v/>
      </c>
      <c r="M455" s="14" t="n"/>
      <c r="N455">
        <f>IF(OR(L455="Proposta sem próximo contato",L455="Próximo contato atrasado"),MAX(N$4:N454)+1,"")</f>
        <v/>
      </c>
    </row>
    <row r="456">
      <c r="A456" s="21" t="n"/>
      <c r="B456" s="14" t="n"/>
      <c r="C456" s="22" t="n"/>
      <c r="D456" s="14" t="n"/>
      <c r="E456" s="23" t="n"/>
      <c r="F456" s="22" t="n"/>
      <c r="G456" s="22" t="n"/>
      <c r="H456" s="22" t="n"/>
      <c r="I456" s="22" t="n"/>
      <c r="J456" s="21" t="n"/>
      <c r="K456" s="23" t="n"/>
      <c r="L456" s="24">
        <f>IF(COUNTA(A456:K456)=0,"",IF(A456="","Falta a data do pedido",IF(AND(H456="Proposta enviada",J456=""),"Proposta sem próximo contato",IF(AND(OR(H456="Novo",H456="Em conversa",H456="Proposta enviada"),J456&lt;&gt;"",J456&lt;TODAY()),"Próximo contato atrasado",IF(AND(H456="Perdido",I456=""),"Falta o motivo da perda",IF(AND(H456="Fechado",K456=""),"Falta o valor fechado",IF(C456="","Falta como chegou","")))))))</f>
        <v/>
      </c>
      <c r="M456" s="14" t="n"/>
      <c r="N456">
        <f>IF(OR(L456="Proposta sem próximo contato",L456="Próximo contato atrasado"),MAX(N$4:N455)+1,"")</f>
        <v/>
      </c>
    </row>
    <row r="457">
      <c r="A457" s="21" t="n"/>
      <c r="B457" s="14" t="n"/>
      <c r="C457" s="22" t="n"/>
      <c r="D457" s="14" t="n"/>
      <c r="E457" s="23" t="n"/>
      <c r="F457" s="22" t="n"/>
      <c r="G457" s="22" t="n"/>
      <c r="H457" s="22" t="n"/>
      <c r="I457" s="22" t="n"/>
      <c r="J457" s="21" t="n"/>
      <c r="K457" s="23" t="n"/>
      <c r="L457" s="24">
        <f>IF(COUNTA(A457:K457)=0,"",IF(A457="","Falta a data do pedido",IF(AND(H457="Proposta enviada",J457=""),"Proposta sem próximo contato",IF(AND(OR(H457="Novo",H457="Em conversa",H457="Proposta enviada"),J457&lt;&gt;"",J457&lt;TODAY()),"Próximo contato atrasado",IF(AND(H457="Perdido",I457=""),"Falta o motivo da perda",IF(AND(H457="Fechado",K457=""),"Falta o valor fechado",IF(C457="","Falta como chegou","")))))))</f>
        <v/>
      </c>
      <c r="M457" s="14" t="n"/>
      <c r="N457">
        <f>IF(OR(L457="Proposta sem próximo contato",L457="Próximo contato atrasado"),MAX(N$4:N456)+1,"")</f>
        <v/>
      </c>
    </row>
    <row r="458">
      <c r="A458" s="21" t="n"/>
      <c r="B458" s="14" t="n"/>
      <c r="C458" s="22" t="n"/>
      <c r="D458" s="14" t="n"/>
      <c r="E458" s="23" t="n"/>
      <c r="F458" s="22" t="n"/>
      <c r="G458" s="22" t="n"/>
      <c r="H458" s="22" t="n"/>
      <c r="I458" s="22" t="n"/>
      <c r="J458" s="21" t="n"/>
      <c r="K458" s="23" t="n"/>
      <c r="L458" s="24">
        <f>IF(COUNTA(A458:K458)=0,"",IF(A458="","Falta a data do pedido",IF(AND(H458="Proposta enviada",J458=""),"Proposta sem próximo contato",IF(AND(OR(H458="Novo",H458="Em conversa",H458="Proposta enviada"),J458&lt;&gt;"",J458&lt;TODAY()),"Próximo contato atrasado",IF(AND(H458="Perdido",I458=""),"Falta o motivo da perda",IF(AND(H458="Fechado",K458=""),"Falta o valor fechado",IF(C458="","Falta como chegou","")))))))</f>
        <v/>
      </c>
      <c r="M458" s="14" t="n"/>
      <c r="N458">
        <f>IF(OR(L458="Proposta sem próximo contato",L458="Próximo contato atrasado"),MAX(N$4:N457)+1,"")</f>
        <v/>
      </c>
    </row>
    <row r="459">
      <c r="A459" s="21" t="n"/>
      <c r="B459" s="14" t="n"/>
      <c r="C459" s="22" t="n"/>
      <c r="D459" s="14" t="n"/>
      <c r="E459" s="23" t="n"/>
      <c r="F459" s="22" t="n"/>
      <c r="G459" s="22" t="n"/>
      <c r="H459" s="22" t="n"/>
      <c r="I459" s="22" t="n"/>
      <c r="J459" s="21" t="n"/>
      <c r="K459" s="23" t="n"/>
      <c r="L459" s="24">
        <f>IF(COUNTA(A459:K459)=0,"",IF(A459="","Falta a data do pedido",IF(AND(H459="Proposta enviada",J459=""),"Proposta sem próximo contato",IF(AND(OR(H459="Novo",H459="Em conversa",H459="Proposta enviada"),J459&lt;&gt;"",J459&lt;TODAY()),"Próximo contato atrasado",IF(AND(H459="Perdido",I459=""),"Falta o motivo da perda",IF(AND(H459="Fechado",K459=""),"Falta o valor fechado",IF(C459="","Falta como chegou","")))))))</f>
        <v/>
      </c>
      <c r="M459" s="14" t="n"/>
      <c r="N459">
        <f>IF(OR(L459="Proposta sem próximo contato",L459="Próximo contato atrasado"),MAX(N$4:N458)+1,"")</f>
        <v/>
      </c>
    </row>
    <row r="460">
      <c r="A460" s="21" t="n"/>
      <c r="B460" s="14" t="n"/>
      <c r="C460" s="22" t="n"/>
      <c r="D460" s="14" t="n"/>
      <c r="E460" s="23" t="n"/>
      <c r="F460" s="22" t="n"/>
      <c r="G460" s="22" t="n"/>
      <c r="H460" s="22" t="n"/>
      <c r="I460" s="22" t="n"/>
      <c r="J460" s="21" t="n"/>
      <c r="K460" s="23" t="n"/>
      <c r="L460" s="24">
        <f>IF(COUNTA(A460:K460)=0,"",IF(A460="","Falta a data do pedido",IF(AND(H460="Proposta enviada",J460=""),"Proposta sem próximo contato",IF(AND(OR(H460="Novo",H460="Em conversa",H460="Proposta enviada"),J460&lt;&gt;"",J460&lt;TODAY()),"Próximo contato atrasado",IF(AND(H460="Perdido",I460=""),"Falta o motivo da perda",IF(AND(H460="Fechado",K460=""),"Falta o valor fechado",IF(C460="","Falta como chegou","")))))))</f>
        <v/>
      </c>
      <c r="M460" s="14" t="n"/>
      <c r="N460">
        <f>IF(OR(L460="Proposta sem próximo contato",L460="Próximo contato atrasado"),MAX(N$4:N459)+1,"")</f>
        <v/>
      </c>
    </row>
    <row r="461">
      <c r="A461" s="21" t="n"/>
      <c r="B461" s="14" t="n"/>
      <c r="C461" s="22" t="n"/>
      <c r="D461" s="14" t="n"/>
      <c r="E461" s="23" t="n"/>
      <c r="F461" s="22" t="n"/>
      <c r="G461" s="22" t="n"/>
      <c r="H461" s="22" t="n"/>
      <c r="I461" s="22" t="n"/>
      <c r="J461" s="21" t="n"/>
      <c r="K461" s="23" t="n"/>
      <c r="L461" s="24">
        <f>IF(COUNTA(A461:K461)=0,"",IF(A461="","Falta a data do pedido",IF(AND(H461="Proposta enviada",J461=""),"Proposta sem próximo contato",IF(AND(OR(H461="Novo",H461="Em conversa",H461="Proposta enviada"),J461&lt;&gt;"",J461&lt;TODAY()),"Próximo contato atrasado",IF(AND(H461="Perdido",I461=""),"Falta o motivo da perda",IF(AND(H461="Fechado",K461=""),"Falta o valor fechado",IF(C461="","Falta como chegou","")))))))</f>
        <v/>
      </c>
      <c r="M461" s="14" t="n"/>
      <c r="N461">
        <f>IF(OR(L461="Proposta sem próximo contato",L461="Próximo contato atrasado"),MAX(N$4:N460)+1,"")</f>
        <v/>
      </c>
    </row>
    <row r="462">
      <c r="A462" s="21" t="n"/>
      <c r="B462" s="14" t="n"/>
      <c r="C462" s="22" t="n"/>
      <c r="D462" s="14" t="n"/>
      <c r="E462" s="23" t="n"/>
      <c r="F462" s="22" t="n"/>
      <c r="G462" s="22" t="n"/>
      <c r="H462" s="22" t="n"/>
      <c r="I462" s="22" t="n"/>
      <c r="J462" s="21" t="n"/>
      <c r="K462" s="23" t="n"/>
      <c r="L462" s="24">
        <f>IF(COUNTA(A462:K462)=0,"",IF(A462="","Falta a data do pedido",IF(AND(H462="Proposta enviada",J462=""),"Proposta sem próximo contato",IF(AND(OR(H462="Novo",H462="Em conversa",H462="Proposta enviada"),J462&lt;&gt;"",J462&lt;TODAY()),"Próximo contato atrasado",IF(AND(H462="Perdido",I462=""),"Falta o motivo da perda",IF(AND(H462="Fechado",K462=""),"Falta o valor fechado",IF(C462="","Falta como chegou","")))))))</f>
        <v/>
      </c>
      <c r="M462" s="14" t="n"/>
      <c r="N462">
        <f>IF(OR(L462="Proposta sem próximo contato",L462="Próximo contato atrasado"),MAX(N$4:N461)+1,"")</f>
        <v/>
      </c>
    </row>
    <row r="463">
      <c r="A463" s="21" t="n"/>
      <c r="B463" s="14" t="n"/>
      <c r="C463" s="22" t="n"/>
      <c r="D463" s="14" t="n"/>
      <c r="E463" s="23" t="n"/>
      <c r="F463" s="22" t="n"/>
      <c r="G463" s="22" t="n"/>
      <c r="H463" s="22" t="n"/>
      <c r="I463" s="22" t="n"/>
      <c r="J463" s="21" t="n"/>
      <c r="K463" s="23" t="n"/>
      <c r="L463" s="24">
        <f>IF(COUNTA(A463:K463)=0,"",IF(A463="","Falta a data do pedido",IF(AND(H463="Proposta enviada",J463=""),"Proposta sem próximo contato",IF(AND(OR(H463="Novo",H463="Em conversa",H463="Proposta enviada"),J463&lt;&gt;"",J463&lt;TODAY()),"Próximo contato atrasado",IF(AND(H463="Perdido",I463=""),"Falta o motivo da perda",IF(AND(H463="Fechado",K463=""),"Falta o valor fechado",IF(C463="","Falta como chegou","")))))))</f>
        <v/>
      </c>
      <c r="M463" s="14" t="n"/>
      <c r="N463">
        <f>IF(OR(L463="Proposta sem próximo contato",L463="Próximo contato atrasado"),MAX(N$4:N462)+1,"")</f>
        <v/>
      </c>
    </row>
    <row r="464">
      <c r="A464" s="21" t="n"/>
      <c r="B464" s="14" t="n"/>
      <c r="C464" s="22" t="n"/>
      <c r="D464" s="14" t="n"/>
      <c r="E464" s="23" t="n"/>
      <c r="F464" s="22" t="n"/>
      <c r="G464" s="22" t="n"/>
      <c r="H464" s="22" t="n"/>
      <c r="I464" s="22" t="n"/>
      <c r="J464" s="21" t="n"/>
      <c r="K464" s="23" t="n"/>
      <c r="L464" s="24">
        <f>IF(COUNTA(A464:K464)=0,"",IF(A464="","Falta a data do pedido",IF(AND(H464="Proposta enviada",J464=""),"Proposta sem próximo contato",IF(AND(OR(H464="Novo",H464="Em conversa",H464="Proposta enviada"),J464&lt;&gt;"",J464&lt;TODAY()),"Próximo contato atrasado",IF(AND(H464="Perdido",I464=""),"Falta o motivo da perda",IF(AND(H464="Fechado",K464=""),"Falta o valor fechado",IF(C464="","Falta como chegou","")))))))</f>
        <v/>
      </c>
      <c r="M464" s="14" t="n"/>
      <c r="N464">
        <f>IF(OR(L464="Proposta sem próximo contato",L464="Próximo contato atrasado"),MAX(N$4:N463)+1,"")</f>
        <v/>
      </c>
    </row>
    <row r="465">
      <c r="A465" s="21" t="n"/>
      <c r="B465" s="14" t="n"/>
      <c r="C465" s="22" t="n"/>
      <c r="D465" s="14" t="n"/>
      <c r="E465" s="23" t="n"/>
      <c r="F465" s="22" t="n"/>
      <c r="G465" s="22" t="n"/>
      <c r="H465" s="22" t="n"/>
      <c r="I465" s="22" t="n"/>
      <c r="J465" s="21" t="n"/>
      <c r="K465" s="23" t="n"/>
      <c r="L465" s="24">
        <f>IF(COUNTA(A465:K465)=0,"",IF(A465="","Falta a data do pedido",IF(AND(H465="Proposta enviada",J465=""),"Proposta sem próximo contato",IF(AND(OR(H465="Novo",H465="Em conversa",H465="Proposta enviada"),J465&lt;&gt;"",J465&lt;TODAY()),"Próximo contato atrasado",IF(AND(H465="Perdido",I465=""),"Falta o motivo da perda",IF(AND(H465="Fechado",K465=""),"Falta o valor fechado",IF(C465="","Falta como chegou","")))))))</f>
        <v/>
      </c>
      <c r="M465" s="14" t="n"/>
      <c r="N465">
        <f>IF(OR(L465="Proposta sem próximo contato",L465="Próximo contato atrasado"),MAX(N$4:N464)+1,"")</f>
        <v/>
      </c>
    </row>
    <row r="466">
      <c r="A466" s="21" t="n"/>
      <c r="B466" s="14" t="n"/>
      <c r="C466" s="22" t="n"/>
      <c r="D466" s="14" t="n"/>
      <c r="E466" s="23" t="n"/>
      <c r="F466" s="22" t="n"/>
      <c r="G466" s="22" t="n"/>
      <c r="H466" s="22" t="n"/>
      <c r="I466" s="22" t="n"/>
      <c r="J466" s="21" t="n"/>
      <c r="K466" s="23" t="n"/>
      <c r="L466" s="24">
        <f>IF(COUNTA(A466:K466)=0,"",IF(A466="","Falta a data do pedido",IF(AND(H466="Proposta enviada",J466=""),"Proposta sem próximo contato",IF(AND(OR(H466="Novo",H466="Em conversa",H466="Proposta enviada"),J466&lt;&gt;"",J466&lt;TODAY()),"Próximo contato atrasado",IF(AND(H466="Perdido",I466=""),"Falta o motivo da perda",IF(AND(H466="Fechado",K466=""),"Falta o valor fechado",IF(C466="","Falta como chegou","")))))))</f>
        <v/>
      </c>
      <c r="M466" s="14" t="n"/>
      <c r="N466">
        <f>IF(OR(L466="Proposta sem próximo contato",L466="Próximo contato atrasado"),MAX(N$4:N465)+1,"")</f>
        <v/>
      </c>
    </row>
    <row r="467">
      <c r="A467" s="21" t="n"/>
      <c r="B467" s="14" t="n"/>
      <c r="C467" s="22" t="n"/>
      <c r="D467" s="14" t="n"/>
      <c r="E467" s="23" t="n"/>
      <c r="F467" s="22" t="n"/>
      <c r="G467" s="22" t="n"/>
      <c r="H467" s="22" t="n"/>
      <c r="I467" s="22" t="n"/>
      <c r="J467" s="21" t="n"/>
      <c r="K467" s="23" t="n"/>
      <c r="L467" s="24">
        <f>IF(COUNTA(A467:K467)=0,"",IF(A467="","Falta a data do pedido",IF(AND(H467="Proposta enviada",J467=""),"Proposta sem próximo contato",IF(AND(OR(H467="Novo",H467="Em conversa",H467="Proposta enviada"),J467&lt;&gt;"",J467&lt;TODAY()),"Próximo contato atrasado",IF(AND(H467="Perdido",I467=""),"Falta o motivo da perda",IF(AND(H467="Fechado",K467=""),"Falta o valor fechado",IF(C467="","Falta como chegou","")))))))</f>
        <v/>
      </c>
      <c r="M467" s="14" t="n"/>
      <c r="N467">
        <f>IF(OR(L467="Proposta sem próximo contato",L467="Próximo contato atrasado"),MAX(N$4:N466)+1,"")</f>
        <v/>
      </c>
    </row>
    <row r="468">
      <c r="A468" s="21" t="n"/>
      <c r="B468" s="14" t="n"/>
      <c r="C468" s="22" t="n"/>
      <c r="D468" s="14" t="n"/>
      <c r="E468" s="23" t="n"/>
      <c r="F468" s="22" t="n"/>
      <c r="G468" s="22" t="n"/>
      <c r="H468" s="22" t="n"/>
      <c r="I468" s="22" t="n"/>
      <c r="J468" s="21" t="n"/>
      <c r="K468" s="23" t="n"/>
      <c r="L468" s="24">
        <f>IF(COUNTA(A468:K468)=0,"",IF(A468="","Falta a data do pedido",IF(AND(H468="Proposta enviada",J468=""),"Proposta sem próximo contato",IF(AND(OR(H468="Novo",H468="Em conversa",H468="Proposta enviada"),J468&lt;&gt;"",J468&lt;TODAY()),"Próximo contato atrasado",IF(AND(H468="Perdido",I468=""),"Falta o motivo da perda",IF(AND(H468="Fechado",K468=""),"Falta o valor fechado",IF(C468="","Falta como chegou","")))))))</f>
        <v/>
      </c>
      <c r="M468" s="14" t="n"/>
      <c r="N468">
        <f>IF(OR(L468="Proposta sem próximo contato",L468="Próximo contato atrasado"),MAX(N$4:N467)+1,"")</f>
        <v/>
      </c>
    </row>
    <row r="469">
      <c r="A469" s="21" t="n"/>
      <c r="B469" s="14" t="n"/>
      <c r="C469" s="22" t="n"/>
      <c r="D469" s="14" t="n"/>
      <c r="E469" s="23" t="n"/>
      <c r="F469" s="22" t="n"/>
      <c r="G469" s="22" t="n"/>
      <c r="H469" s="22" t="n"/>
      <c r="I469" s="22" t="n"/>
      <c r="J469" s="21" t="n"/>
      <c r="K469" s="23" t="n"/>
      <c r="L469" s="24">
        <f>IF(COUNTA(A469:K469)=0,"",IF(A469="","Falta a data do pedido",IF(AND(H469="Proposta enviada",J469=""),"Proposta sem próximo contato",IF(AND(OR(H469="Novo",H469="Em conversa",H469="Proposta enviada"),J469&lt;&gt;"",J469&lt;TODAY()),"Próximo contato atrasado",IF(AND(H469="Perdido",I469=""),"Falta o motivo da perda",IF(AND(H469="Fechado",K469=""),"Falta o valor fechado",IF(C469="","Falta como chegou","")))))))</f>
        <v/>
      </c>
      <c r="M469" s="14" t="n"/>
      <c r="N469">
        <f>IF(OR(L469="Proposta sem próximo contato",L469="Próximo contato atrasado"),MAX(N$4:N468)+1,"")</f>
        <v/>
      </c>
    </row>
    <row r="470">
      <c r="A470" s="21" t="n"/>
      <c r="B470" s="14" t="n"/>
      <c r="C470" s="22" t="n"/>
      <c r="D470" s="14" t="n"/>
      <c r="E470" s="23" t="n"/>
      <c r="F470" s="22" t="n"/>
      <c r="G470" s="22" t="n"/>
      <c r="H470" s="22" t="n"/>
      <c r="I470" s="22" t="n"/>
      <c r="J470" s="21" t="n"/>
      <c r="K470" s="23" t="n"/>
      <c r="L470" s="24">
        <f>IF(COUNTA(A470:K470)=0,"",IF(A470="","Falta a data do pedido",IF(AND(H470="Proposta enviada",J470=""),"Proposta sem próximo contato",IF(AND(OR(H470="Novo",H470="Em conversa",H470="Proposta enviada"),J470&lt;&gt;"",J470&lt;TODAY()),"Próximo contato atrasado",IF(AND(H470="Perdido",I470=""),"Falta o motivo da perda",IF(AND(H470="Fechado",K470=""),"Falta o valor fechado",IF(C470="","Falta como chegou","")))))))</f>
        <v/>
      </c>
      <c r="M470" s="14" t="n"/>
      <c r="N470">
        <f>IF(OR(L470="Proposta sem próximo contato",L470="Próximo contato atrasado"),MAX(N$4:N469)+1,"")</f>
        <v/>
      </c>
    </row>
    <row r="471">
      <c r="A471" s="21" t="n"/>
      <c r="B471" s="14" t="n"/>
      <c r="C471" s="22" t="n"/>
      <c r="D471" s="14" t="n"/>
      <c r="E471" s="23" t="n"/>
      <c r="F471" s="22" t="n"/>
      <c r="G471" s="22" t="n"/>
      <c r="H471" s="22" t="n"/>
      <c r="I471" s="22" t="n"/>
      <c r="J471" s="21" t="n"/>
      <c r="K471" s="23" t="n"/>
      <c r="L471" s="24">
        <f>IF(COUNTA(A471:K471)=0,"",IF(A471="","Falta a data do pedido",IF(AND(H471="Proposta enviada",J471=""),"Proposta sem próximo contato",IF(AND(OR(H471="Novo",H471="Em conversa",H471="Proposta enviada"),J471&lt;&gt;"",J471&lt;TODAY()),"Próximo contato atrasado",IF(AND(H471="Perdido",I471=""),"Falta o motivo da perda",IF(AND(H471="Fechado",K471=""),"Falta o valor fechado",IF(C471="","Falta como chegou","")))))))</f>
        <v/>
      </c>
      <c r="M471" s="14" t="n"/>
      <c r="N471">
        <f>IF(OR(L471="Proposta sem próximo contato",L471="Próximo contato atrasado"),MAX(N$4:N470)+1,"")</f>
        <v/>
      </c>
    </row>
    <row r="472">
      <c r="A472" s="21" t="n"/>
      <c r="B472" s="14" t="n"/>
      <c r="C472" s="22" t="n"/>
      <c r="D472" s="14" t="n"/>
      <c r="E472" s="23" t="n"/>
      <c r="F472" s="22" t="n"/>
      <c r="G472" s="22" t="n"/>
      <c r="H472" s="22" t="n"/>
      <c r="I472" s="22" t="n"/>
      <c r="J472" s="21" t="n"/>
      <c r="K472" s="23" t="n"/>
      <c r="L472" s="24">
        <f>IF(COUNTA(A472:K472)=0,"",IF(A472="","Falta a data do pedido",IF(AND(H472="Proposta enviada",J472=""),"Proposta sem próximo contato",IF(AND(OR(H472="Novo",H472="Em conversa",H472="Proposta enviada"),J472&lt;&gt;"",J472&lt;TODAY()),"Próximo contato atrasado",IF(AND(H472="Perdido",I472=""),"Falta o motivo da perda",IF(AND(H472="Fechado",K472=""),"Falta o valor fechado",IF(C472="","Falta como chegou","")))))))</f>
        <v/>
      </c>
      <c r="M472" s="14" t="n"/>
      <c r="N472">
        <f>IF(OR(L472="Proposta sem próximo contato",L472="Próximo contato atrasado"),MAX(N$4:N471)+1,"")</f>
        <v/>
      </c>
    </row>
    <row r="473">
      <c r="A473" s="21" t="n"/>
      <c r="B473" s="14" t="n"/>
      <c r="C473" s="22" t="n"/>
      <c r="D473" s="14" t="n"/>
      <c r="E473" s="23" t="n"/>
      <c r="F473" s="22" t="n"/>
      <c r="G473" s="22" t="n"/>
      <c r="H473" s="22" t="n"/>
      <c r="I473" s="22" t="n"/>
      <c r="J473" s="21" t="n"/>
      <c r="K473" s="23" t="n"/>
      <c r="L473" s="24">
        <f>IF(COUNTA(A473:K473)=0,"",IF(A473="","Falta a data do pedido",IF(AND(H473="Proposta enviada",J473=""),"Proposta sem próximo contato",IF(AND(OR(H473="Novo",H473="Em conversa",H473="Proposta enviada"),J473&lt;&gt;"",J473&lt;TODAY()),"Próximo contato atrasado",IF(AND(H473="Perdido",I473=""),"Falta o motivo da perda",IF(AND(H473="Fechado",K473=""),"Falta o valor fechado",IF(C473="","Falta como chegou","")))))))</f>
        <v/>
      </c>
      <c r="M473" s="14" t="n"/>
      <c r="N473">
        <f>IF(OR(L473="Proposta sem próximo contato",L473="Próximo contato atrasado"),MAX(N$4:N472)+1,"")</f>
        <v/>
      </c>
    </row>
    <row r="474">
      <c r="A474" s="21" t="n"/>
      <c r="B474" s="14" t="n"/>
      <c r="C474" s="22" t="n"/>
      <c r="D474" s="14" t="n"/>
      <c r="E474" s="23" t="n"/>
      <c r="F474" s="22" t="n"/>
      <c r="G474" s="22" t="n"/>
      <c r="H474" s="22" t="n"/>
      <c r="I474" s="22" t="n"/>
      <c r="J474" s="21" t="n"/>
      <c r="K474" s="23" t="n"/>
      <c r="L474" s="24">
        <f>IF(COUNTA(A474:K474)=0,"",IF(A474="","Falta a data do pedido",IF(AND(H474="Proposta enviada",J474=""),"Proposta sem próximo contato",IF(AND(OR(H474="Novo",H474="Em conversa",H474="Proposta enviada"),J474&lt;&gt;"",J474&lt;TODAY()),"Próximo contato atrasado",IF(AND(H474="Perdido",I474=""),"Falta o motivo da perda",IF(AND(H474="Fechado",K474=""),"Falta o valor fechado",IF(C474="","Falta como chegou","")))))))</f>
        <v/>
      </c>
      <c r="M474" s="14" t="n"/>
      <c r="N474">
        <f>IF(OR(L474="Proposta sem próximo contato",L474="Próximo contato atrasado"),MAX(N$4:N473)+1,"")</f>
        <v/>
      </c>
    </row>
    <row r="475">
      <c r="A475" s="21" t="n"/>
      <c r="B475" s="14" t="n"/>
      <c r="C475" s="22" t="n"/>
      <c r="D475" s="14" t="n"/>
      <c r="E475" s="23" t="n"/>
      <c r="F475" s="22" t="n"/>
      <c r="G475" s="22" t="n"/>
      <c r="H475" s="22" t="n"/>
      <c r="I475" s="22" t="n"/>
      <c r="J475" s="21" t="n"/>
      <c r="K475" s="23" t="n"/>
      <c r="L475" s="24">
        <f>IF(COUNTA(A475:K475)=0,"",IF(A475="","Falta a data do pedido",IF(AND(H475="Proposta enviada",J475=""),"Proposta sem próximo contato",IF(AND(OR(H475="Novo",H475="Em conversa",H475="Proposta enviada"),J475&lt;&gt;"",J475&lt;TODAY()),"Próximo contato atrasado",IF(AND(H475="Perdido",I475=""),"Falta o motivo da perda",IF(AND(H475="Fechado",K475=""),"Falta o valor fechado",IF(C475="","Falta como chegou","")))))))</f>
        <v/>
      </c>
      <c r="M475" s="14" t="n"/>
      <c r="N475">
        <f>IF(OR(L475="Proposta sem próximo contato",L475="Próximo contato atrasado"),MAX(N$4:N474)+1,"")</f>
        <v/>
      </c>
    </row>
    <row r="476">
      <c r="A476" s="21" t="n"/>
      <c r="B476" s="14" t="n"/>
      <c r="C476" s="22" t="n"/>
      <c r="D476" s="14" t="n"/>
      <c r="E476" s="23" t="n"/>
      <c r="F476" s="22" t="n"/>
      <c r="G476" s="22" t="n"/>
      <c r="H476" s="22" t="n"/>
      <c r="I476" s="22" t="n"/>
      <c r="J476" s="21" t="n"/>
      <c r="K476" s="23" t="n"/>
      <c r="L476" s="24">
        <f>IF(COUNTA(A476:K476)=0,"",IF(A476="","Falta a data do pedido",IF(AND(H476="Proposta enviada",J476=""),"Proposta sem próximo contato",IF(AND(OR(H476="Novo",H476="Em conversa",H476="Proposta enviada"),J476&lt;&gt;"",J476&lt;TODAY()),"Próximo contato atrasado",IF(AND(H476="Perdido",I476=""),"Falta o motivo da perda",IF(AND(H476="Fechado",K476=""),"Falta o valor fechado",IF(C476="","Falta como chegou","")))))))</f>
        <v/>
      </c>
      <c r="M476" s="14" t="n"/>
      <c r="N476">
        <f>IF(OR(L476="Proposta sem próximo contato",L476="Próximo contato atrasado"),MAX(N$4:N475)+1,"")</f>
        <v/>
      </c>
    </row>
    <row r="477">
      <c r="A477" s="21" t="n"/>
      <c r="B477" s="14" t="n"/>
      <c r="C477" s="22" t="n"/>
      <c r="D477" s="14" t="n"/>
      <c r="E477" s="23" t="n"/>
      <c r="F477" s="22" t="n"/>
      <c r="G477" s="22" t="n"/>
      <c r="H477" s="22" t="n"/>
      <c r="I477" s="22" t="n"/>
      <c r="J477" s="21" t="n"/>
      <c r="K477" s="23" t="n"/>
      <c r="L477" s="24">
        <f>IF(COUNTA(A477:K477)=0,"",IF(A477="","Falta a data do pedido",IF(AND(H477="Proposta enviada",J477=""),"Proposta sem próximo contato",IF(AND(OR(H477="Novo",H477="Em conversa",H477="Proposta enviada"),J477&lt;&gt;"",J477&lt;TODAY()),"Próximo contato atrasado",IF(AND(H477="Perdido",I477=""),"Falta o motivo da perda",IF(AND(H477="Fechado",K477=""),"Falta o valor fechado",IF(C477="","Falta como chegou","")))))))</f>
        <v/>
      </c>
      <c r="M477" s="14" t="n"/>
      <c r="N477">
        <f>IF(OR(L477="Proposta sem próximo contato",L477="Próximo contato atrasado"),MAX(N$4:N476)+1,"")</f>
        <v/>
      </c>
    </row>
    <row r="478">
      <c r="A478" s="21" t="n"/>
      <c r="B478" s="14" t="n"/>
      <c r="C478" s="22" t="n"/>
      <c r="D478" s="14" t="n"/>
      <c r="E478" s="23" t="n"/>
      <c r="F478" s="22" t="n"/>
      <c r="G478" s="22" t="n"/>
      <c r="H478" s="22" t="n"/>
      <c r="I478" s="22" t="n"/>
      <c r="J478" s="21" t="n"/>
      <c r="K478" s="23" t="n"/>
      <c r="L478" s="24">
        <f>IF(COUNTA(A478:K478)=0,"",IF(A478="","Falta a data do pedido",IF(AND(H478="Proposta enviada",J478=""),"Proposta sem próximo contato",IF(AND(OR(H478="Novo",H478="Em conversa",H478="Proposta enviada"),J478&lt;&gt;"",J478&lt;TODAY()),"Próximo contato atrasado",IF(AND(H478="Perdido",I478=""),"Falta o motivo da perda",IF(AND(H478="Fechado",K478=""),"Falta o valor fechado",IF(C478="","Falta como chegou","")))))))</f>
        <v/>
      </c>
      <c r="M478" s="14" t="n"/>
      <c r="N478">
        <f>IF(OR(L478="Proposta sem próximo contato",L478="Próximo contato atrasado"),MAX(N$4:N477)+1,"")</f>
        <v/>
      </c>
    </row>
    <row r="479">
      <c r="A479" s="21" t="n"/>
      <c r="B479" s="14" t="n"/>
      <c r="C479" s="22" t="n"/>
      <c r="D479" s="14" t="n"/>
      <c r="E479" s="23" t="n"/>
      <c r="F479" s="22" t="n"/>
      <c r="G479" s="22" t="n"/>
      <c r="H479" s="22" t="n"/>
      <c r="I479" s="22" t="n"/>
      <c r="J479" s="21" t="n"/>
      <c r="K479" s="23" t="n"/>
      <c r="L479" s="24">
        <f>IF(COUNTA(A479:K479)=0,"",IF(A479="","Falta a data do pedido",IF(AND(H479="Proposta enviada",J479=""),"Proposta sem próximo contato",IF(AND(OR(H479="Novo",H479="Em conversa",H479="Proposta enviada"),J479&lt;&gt;"",J479&lt;TODAY()),"Próximo contato atrasado",IF(AND(H479="Perdido",I479=""),"Falta o motivo da perda",IF(AND(H479="Fechado",K479=""),"Falta o valor fechado",IF(C479="","Falta como chegou","")))))))</f>
        <v/>
      </c>
      <c r="M479" s="14" t="n"/>
      <c r="N479">
        <f>IF(OR(L479="Proposta sem próximo contato",L479="Próximo contato atrasado"),MAX(N$4:N478)+1,"")</f>
        <v/>
      </c>
    </row>
    <row r="480">
      <c r="A480" s="21" t="n"/>
      <c r="B480" s="14" t="n"/>
      <c r="C480" s="22" t="n"/>
      <c r="D480" s="14" t="n"/>
      <c r="E480" s="23" t="n"/>
      <c r="F480" s="22" t="n"/>
      <c r="G480" s="22" t="n"/>
      <c r="H480" s="22" t="n"/>
      <c r="I480" s="22" t="n"/>
      <c r="J480" s="21" t="n"/>
      <c r="K480" s="23" t="n"/>
      <c r="L480" s="24">
        <f>IF(COUNTA(A480:K480)=0,"",IF(A480="","Falta a data do pedido",IF(AND(H480="Proposta enviada",J480=""),"Proposta sem próximo contato",IF(AND(OR(H480="Novo",H480="Em conversa",H480="Proposta enviada"),J480&lt;&gt;"",J480&lt;TODAY()),"Próximo contato atrasado",IF(AND(H480="Perdido",I480=""),"Falta o motivo da perda",IF(AND(H480="Fechado",K480=""),"Falta o valor fechado",IF(C480="","Falta como chegou","")))))))</f>
        <v/>
      </c>
      <c r="M480" s="14" t="n"/>
      <c r="N480">
        <f>IF(OR(L480="Proposta sem próximo contato",L480="Próximo contato atrasado"),MAX(N$4:N479)+1,"")</f>
        <v/>
      </c>
    </row>
    <row r="481">
      <c r="A481" s="21" t="n"/>
      <c r="B481" s="14" t="n"/>
      <c r="C481" s="22" t="n"/>
      <c r="D481" s="14" t="n"/>
      <c r="E481" s="23" t="n"/>
      <c r="F481" s="22" t="n"/>
      <c r="G481" s="22" t="n"/>
      <c r="H481" s="22" t="n"/>
      <c r="I481" s="22" t="n"/>
      <c r="J481" s="21" t="n"/>
      <c r="K481" s="23" t="n"/>
      <c r="L481" s="24">
        <f>IF(COUNTA(A481:K481)=0,"",IF(A481="","Falta a data do pedido",IF(AND(H481="Proposta enviada",J481=""),"Proposta sem próximo contato",IF(AND(OR(H481="Novo",H481="Em conversa",H481="Proposta enviada"),J481&lt;&gt;"",J481&lt;TODAY()),"Próximo contato atrasado",IF(AND(H481="Perdido",I481=""),"Falta o motivo da perda",IF(AND(H481="Fechado",K481=""),"Falta o valor fechado",IF(C481="","Falta como chegou","")))))))</f>
        <v/>
      </c>
      <c r="M481" s="14" t="n"/>
      <c r="N481">
        <f>IF(OR(L481="Proposta sem próximo contato",L481="Próximo contato atrasado"),MAX(N$4:N480)+1,"")</f>
        <v/>
      </c>
    </row>
    <row r="482">
      <c r="A482" s="21" t="n"/>
      <c r="B482" s="14" t="n"/>
      <c r="C482" s="22" t="n"/>
      <c r="D482" s="14" t="n"/>
      <c r="E482" s="23" t="n"/>
      <c r="F482" s="22" t="n"/>
      <c r="G482" s="22" t="n"/>
      <c r="H482" s="22" t="n"/>
      <c r="I482" s="22" t="n"/>
      <c r="J482" s="21" t="n"/>
      <c r="K482" s="23" t="n"/>
      <c r="L482" s="24">
        <f>IF(COUNTA(A482:K482)=0,"",IF(A482="","Falta a data do pedido",IF(AND(H482="Proposta enviada",J482=""),"Proposta sem próximo contato",IF(AND(OR(H482="Novo",H482="Em conversa",H482="Proposta enviada"),J482&lt;&gt;"",J482&lt;TODAY()),"Próximo contato atrasado",IF(AND(H482="Perdido",I482=""),"Falta o motivo da perda",IF(AND(H482="Fechado",K482=""),"Falta o valor fechado",IF(C482="","Falta como chegou","")))))))</f>
        <v/>
      </c>
      <c r="M482" s="14" t="n"/>
      <c r="N482">
        <f>IF(OR(L482="Proposta sem próximo contato",L482="Próximo contato atrasado"),MAX(N$4:N481)+1,"")</f>
        <v/>
      </c>
    </row>
    <row r="483">
      <c r="A483" s="21" t="n"/>
      <c r="B483" s="14" t="n"/>
      <c r="C483" s="22" t="n"/>
      <c r="D483" s="14" t="n"/>
      <c r="E483" s="23" t="n"/>
      <c r="F483" s="22" t="n"/>
      <c r="G483" s="22" t="n"/>
      <c r="H483" s="22" t="n"/>
      <c r="I483" s="22" t="n"/>
      <c r="J483" s="21" t="n"/>
      <c r="K483" s="23" t="n"/>
      <c r="L483" s="24">
        <f>IF(COUNTA(A483:K483)=0,"",IF(A483="","Falta a data do pedido",IF(AND(H483="Proposta enviada",J483=""),"Proposta sem próximo contato",IF(AND(OR(H483="Novo",H483="Em conversa",H483="Proposta enviada"),J483&lt;&gt;"",J483&lt;TODAY()),"Próximo contato atrasado",IF(AND(H483="Perdido",I483=""),"Falta o motivo da perda",IF(AND(H483="Fechado",K483=""),"Falta o valor fechado",IF(C483="","Falta como chegou","")))))))</f>
        <v/>
      </c>
      <c r="M483" s="14" t="n"/>
      <c r="N483">
        <f>IF(OR(L483="Proposta sem próximo contato",L483="Próximo contato atrasado"),MAX(N$4:N482)+1,"")</f>
        <v/>
      </c>
    </row>
    <row r="484">
      <c r="A484" s="21" t="n"/>
      <c r="B484" s="14" t="n"/>
      <c r="C484" s="22" t="n"/>
      <c r="D484" s="14" t="n"/>
      <c r="E484" s="23" t="n"/>
      <c r="F484" s="22" t="n"/>
      <c r="G484" s="22" t="n"/>
      <c r="H484" s="22" t="n"/>
      <c r="I484" s="22" t="n"/>
      <c r="J484" s="21" t="n"/>
      <c r="K484" s="23" t="n"/>
      <c r="L484" s="24">
        <f>IF(COUNTA(A484:K484)=0,"",IF(A484="","Falta a data do pedido",IF(AND(H484="Proposta enviada",J484=""),"Proposta sem próximo contato",IF(AND(OR(H484="Novo",H484="Em conversa",H484="Proposta enviada"),J484&lt;&gt;"",J484&lt;TODAY()),"Próximo contato atrasado",IF(AND(H484="Perdido",I484=""),"Falta o motivo da perda",IF(AND(H484="Fechado",K484=""),"Falta o valor fechado",IF(C484="","Falta como chegou","")))))))</f>
        <v/>
      </c>
      <c r="M484" s="14" t="n"/>
      <c r="N484">
        <f>IF(OR(L484="Proposta sem próximo contato",L484="Próximo contato atrasado"),MAX(N$4:N483)+1,"")</f>
        <v/>
      </c>
    </row>
    <row r="485">
      <c r="A485" s="21" t="n"/>
      <c r="B485" s="14" t="n"/>
      <c r="C485" s="22" t="n"/>
      <c r="D485" s="14" t="n"/>
      <c r="E485" s="23" t="n"/>
      <c r="F485" s="22" t="n"/>
      <c r="G485" s="22" t="n"/>
      <c r="H485" s="22" t="n"/>
      <c r="I485" s="22" t="n"/>
      <c r="J485" s="21" t="n"/>
      <c r="K485" s="23" t="n"/>
      <c r="L485" s="24">
        <f>IF(COUNTA(A485:K485)=0,"",IF(A485="","Falta a data do pedido",IF(AND(H485="Proposta enviada",J485=""),"Proposta sem próximo contato",IF(AND(OR(H485="Novo",H485="Em conversa",H485="Proposta enviada"),J485&lt;&gt;"",J485&lt;TODAY()),"Próximo contato atrasado",IF(AND(H485="Perdido",I485=""),"Falta o motivo da perda",IF(AND(H485="Fechado",K485=""),"Falta o valor fechado",IF(C485="","Falta como chegou","")))))))</f>
        <v/>
      </c>
      <c r="M485" s="14" t="n"/>
      <c r="N485">
        <f>IF(OR(L485="Proposta sem próximo contato",L485="Próximo contato atrasado"),MAX(N$4:N484)+1,"")</f>
        <v/>
      </c>
    </row>
    <row r="486">
      <c r="A486" s="21" t="n"/>
      <c r="B486" s="14" t="n"/>
      <c r="C486" s="22" t="n"/>
      <c r="D486" s="14" t="n"/>
      <c r="E486" s="23" t="n"/>
      <c r="F486" s="22" t="n"/>
      <c r="G486" s="22" t="n"/>
      <c r="H486" s="22" t="n"/>
      <c r="I486" s="22" t="n"/>
      <c r="J486" s="21" t="n"/>
      <c r="K486" s="23" t="n"/>
      <c r="L486" s="24">
        <f>IF(COUNTA(A486:K486)=0,"",IF(A486="","Falta a data do pedido",IF(AND(H486="Proposta enviada",J486=""),"Proposta sem próximo contato",IF(AND(OR(H486="Novo",H486="Em conversa",H486="Proposta enviada"),J486&lt;&gt;"",J486&lt;TODAY()),"Próximo contato atrasado",IF(AND(H486="Perdido",I486=""),"Falta o motivo da perda",IF(AND(H486="Fechado",K486=""),"Falta o valor fechado",IF(C486="","Falta como chegou","")))))))</f>
        <v/>
      </c>
      <c r="M486" s="14" t="n"/>
      <c r="N486">
        <f>IF(OR(L486="Proposta sem próximo contato",L486="Próximo contato atrasado"),MAX(N$4:N485)+1,"")</f>
        <v/>
      </c>
    </row>
    <row r="487">
      <c r="A487" s="21" t="n"/>
      <c r="B487" s="14" t="n"/>
      <c r="C487" s="22" t="n"/>
      <c r="D487" s="14" t="n"/>
      <c r="E487" s="23" t="n"/>
      <c r="F487" s="22" t="n"/>
      <c r="G487" s="22" t="n"/>
      <c r="H487" s="22" t="n"/>
      <c r="I487" s="22" t="n"/>
      <c r="J487" s="21" t="n"/>
      <c r="K487" s="23" t="n"/>
      <c r="L487" s="24">
        <f>IF(COUNTA(A487:K487)=0,"",IF(A487="","Falta a data do pedido",IF(AND(H487="Proposta enviada",J487=""),"Proposta sem próximo contato",IF(AND(OR(H487="Novo",H487="Em conversa",H487="Proposta enviada"),J487&lt;&gt;"",J487&lt;TODAY()),"Próximo contato atrasado",IF(AND(H487="Perdido",I487=""),"Falta o motivo da perda",IF(AND(H487="Fechado",K487=""),"Falta o valor fechado",IF(C487="","Falta como chegou","")))))))</f>
        <v/>
      </c>
      <c r="M487" s="14" t="n"/>
      <c r="N487">
        <f>IF(OR(L487="Proposta sem próximo contato",L487="Próximo contato atrasado"),MAX(N$4:N486)+1,"")</f>
        <v/>
      </c>
    </row>
    <row r="488">
      <c r="A488" s="21" t="n"/>
      <c r="B488" s="14" t="n"/>
      <c r="C488" s="22" t="n"/>
      <c r="D488" s="14" t="n"/>
      <c r="E488" s="23" t="n"/>
      <c r="F488" s="22" t="n"/>
      <c r="G488" s="22" t="n"/>
      <c r="H488" s="22" t="n"/>
      <c r="I488" s="22" t="n"/>
      <c r="J488" s="21" t="n"/>
      <c r="K488" s="23" t="n"/>
      <c r="L488" s="24">
        <f>IF(COUNTA(A488:K488)=0,"",IF(A488="","Falta a data do pedido",IF(AND(H488="Proposta enviada",J488=""),"Proposta sem próximo contato",IF(AND(OR(H488="Novo",H488="Em conversa",H488="Proposta enviada"),J488&lt;&gt;"",J488&lt;TODAY()),"Próximo contato atrasado",IF(AND(H488="Perdido",I488=""),"Falta o motivo da perda",IF(AND(H488="Fechado",K488=""),"Falta o valor fechado",IF(C488="","Falta como chegou","")))))))</f>
        <v/>
      </c>
      <c r="M488" s="14" t="n"/>
      <c r="N488">
        <f>IF(OR(L488="Proposta sem próximo contato",L488="Próximo contato atrasado"),MAX(N$4:N487)+1,"")</f>
        <v/>
      </c>
    </row>
    <row r="489">
      <c r="A489" s="21" t="n"/>
      <c r="B489" s="14" t="n"/>
      <c r="C489" s="22" t="n"/>
      <c r="D489" s="14" t="n"/>
      <c r="E489" s="23" t="n"/>
      <c r="F489" s="22" t="n"/>
      <c r="G489" s="22" t="n"/>
      <c r="H489" s="22" t="n"/>
      <c r="I489" s="22" t="n"/>
      <c r="J489" s="21" t="n"/>
      <c r="K489" s="23" t="n"/>
      <c r="L489" s="24">
        <f>IF(COUNTA(A489:K489)=0,"",IF(A489="","Falta a data do pedido",IF(AND(H489="Proposta enviada",J489=""),"Proposta sem próximo contato",IF(AND(OR(H489="Novo",H489="Em conversa",H489="Proposta enviada"),J489&lt;&gt;"",J489&lt;TODAY()),"Próximo contato atrasado",IF(AND(H489="Perdido",I489=""),"Falta o motivo da perda",IF(AND(H489="Fechado",K489=""),"Falta o valor fechado",IF(C489="","Falta como chegou","")))))))</f>
        <v/>
      </c>
      <c r="M489" s="14" t="n"/>
      <c r="N489">
        <f>IF(OR(L489="Proposta sem próximo contato",L489="Próximo contato atrasado"),MAX(N$4:N488)+1,"")</f>
        <v/>
      </c>
    </row>
    <row r="490">
      <c r="A490" s="21" t="n"/>
      <c r="B490" s="14" t="n"/>
      <c r="C490" s="22" t="n"/>
      <c r="D490" s="14" t="n"/>
      <c r="E490" s="23" t="n"/>
      <c r="F490" s="22" t="n"/>
      <c r="G490" s="22" t="n"/>
      <c r="H490" s="22" t="n"/>
      <c r="I490" s="22" t="n"/>
      <c r="J490" s="21" t="n"/>
      <c r="K490" s="23" t="n"/>
      <c r="L490" s="24">
        <f>IF(COUNTA(A490:K490)=0,"",IF(A490="","Falta a data do pedido",IF(AND(H490="Proposta enviada",J490=""),"Proposta sem próximo contato",IF(AND(OR(H490="Novo",H490="Em conversa",H490="Proposta enviada"),J490&lt;&gt;"",J490&lt;TODAY()),"Próximo contato atrasado",IF(AND(H490="Perdido",I490=""),"Falta o motivo da perda",IF(AND(H490="Fechado",K490=""),"Falta o valor fechado",IF(C490="","Falta como chegou","")))))))</f>
        <v/>
      </c>
      <c r="M490" s="14" t="n"/>
      <c r="N490">
        <f>IF(OR(L490="Proposta sem próximo contato",L490="Próximo contato atrasado"),MAX(N$4:N489)+1,"")</f>
        <v/>
      </c>
    </row>
    <row r="491">
      <c r="A491" s="21" t="n"/>
      <c r="B491" s="14" t="n"/>
      <c r="C491" s="22" t="n"/>
      <c r="D491" s="14" t="n"/>
      <c r="E491" s="23" t="n"/>
      <c r="F491" s="22" t="n"/>
      <c r="G491" s="22" t="n"/>
      <c r="H491" s="22" t="n"/>
      <c r="I491" s="22" t="n"/>
      <c r="J491" s="21" t="n"/>
      <c r="K491" s="23" t="n"/>
      <c r="L491" s="24">
        <f>IF(COUNTA(A491:K491)=0,"",IF(A491="","Falta a data do pedido",IF(AND(H491="Proposta enviada",J491=""),"Proposta sem próximo contato",IF(AND(OR(H491="Novo",H491="Em conversa",H491="Proposta enviada"),J491&lt;&gt;"",J491&lt;TODAY()),"Próximo contato atrasado",IF(AND(H491="Perdido",I491=""),"Falta o motivo da perda",IF(AND(H491="Fechado",K491=""),"Falta o valor fechado",IF(C491="","Falta como chegou","")))))))</f>
        <v/>
      </c>
      <c r="M491" s="14" t="n"/>
      <c r="N491">
        <f>IF(OR(L491="Proposta sem próximo contato",L491="Próximo contato atrasado"),MAX(N$4:N490)+1,"")</f>
        <v/>
      </c>
    </row>
    <row r="492">
      <c r="A492" s="21" t="n"/>
      <c r="B492" s="14" t="n"/>
      <c r="C492" s="22" t="n"/>
      <c r="D492" s="14" t="n"/>
      <c r="E492" s="23" t="n"/>
      <c r="F492" s="22" t="n"/>
      <c r="G492" s="22" t="n"/>
      <c r="H492" s="22" t="n"/>
      <c r="I492" s="22" t="n"/>
      <c r="J492" s="21" t="n"/>
      <c r="K492" s="23" t="n"/>
      <c r="L492" s="24">
        <f>IF(COUNTA(A492:K492)=0,"",IF(A492="","Falta a data do pedido",IF(AND(H492="Proposta enviada",J492=""),"Proposta sem próximo contato",IF(AND(OR(H492="Novo",H492="Em conversa",H492="Proposta enviada"),J492&lt;&gt;"",J492&lt;TODAY()),"Próximo contato atrasado",IF(AND(H492="Perdido",I492=""),"Falta o motivo da perda",IF(AND(H492="Fechado",K492=""),"Falta o valor fechado",IF(C492="","Falta como chegou","")))))))</f>
        <v/>
      </c>
      <c r="M492" s="14" t="n"/>
      <c r="N492">
        <f>IF(OR(L492="Proposta sem próximo contato",L492="Próximo contato atrasado"),MAX(N$4:N491)+1,"")</f>
        <v/>
      </c>
    </row>
    <row r="493">
      <c r="A493" s="21" t="n"/>
      <c r="B493" s="14" t="n"/>
      <c r="C493" s="22" t="n"/>
      <c r="D493" s="14" t="n"/>
      <c r="E493" s="23" t="n"/>
      <c r="F493" s="22" t="n"/>
      <c r="G493" s="22" t="n"/>
      <c r="H493" s="22" t="n"/>
      <c r="I493" s="22" t="n"/>
      <c r="J493" s="21" t="n"/>
      <c r="K493" s="23" t="n"/>
      <c r="L493" s="24">
        <f>IF(COUNTA(A493:K493)=0,"",IF(A493="","Falta a data do pedido",IF(AND(H493="Proposta enviada",J493=""),"Proposta sem próximo contato",IF(AND(OR(H493="Novo",H493="Em conversa",H493="Proposta enviada"),J493&lt;&gt;"",J493&lt;TODAY()),"Próximo contato atrasado",IF(AND(H493="Perdido",I493=""),"Falta o motivo da perda",IF(AND(H493="Fechado",K493=""),"Falta o valor fechado",IF(C493="","Falta como chegou","")))))))</f>
        <v/>
      </c>
      <c r="M493" s="14" t="n"/>
      <c r="N493">
        <f>IF(OR(L493="Proposta sem próximo contato",L493="Próximo contato atrasado"),MAX(N$4:N492)+1,"")</f>
        <v/>
      </c>
    </row>
    <row r="494">
      <c r="A494" s="21" t="n"/>
      <c r="B494" s="14" t="n"/>
      <c r="C494" s="22" t="n"/>
      <c r="D494" s="14" t="n"/>
      <c r="E494" s="23" t="n"/>
      <c r="F494" s="22" t="n"/>
      <c r="G494" s="22" t="n"/>
      <c r="H494" s="22" t="n"/>
      <c r="I494" s="22" t="n"/>
      <c r="J494" s="21" t="n"/>
      <c r="K494" s="23" t="n"/>
      <c r="L494" s="24">
        <f>IF(COUNTA(A494:K494)=0,"",IF(A494="","Falta a data do pedido",IF(AND(H494="Proposta enviada",J494=""),"Proposta sem próximo contato",IF(AND(OR(H494="Novo",H494="Em conversa",H494="Proposta enviada"),J494&lt;&gt;"",J494&lt;TODAY()),"Próximo contato atrasado",IF(AND(H494="Perdido",I494=""),"Falta o motivo da perda",IF(AND(H494="Fechado",K494=""),"Falta o valor fechado",IF(C494="","Falta como chegou","")))))))</f>
        <v/>
      </c>
      <c r="M494" s="14" t="n"/>
      <c r="N494">
        <f>IF(OR(L494="Proposta sem próximo contato",L494="Próximo contato atrasado"),MAX(N$4:N493)+1,"")</f>
        <v/>
      </c>
    </row>
    <row r="495">
      <c r="A495" s="21" t="n"/>
      <c r="B495" s="14" t="n"/>
      <c r="C495" s="22" t="n"/>
      <c r="D495" s="14" t="n"/>
      <c r="E495" s="23" t="n"/>
      <c r="F495" s="22" t="n"/>
      <c r="G495" s="22" t="n"/>
      <c r="H495" s="22" t="n"/>
      <c r="I495" s="22" t="n"/>
      <c r="J495" s="21" t="n"/>
      <c r="K495" s="23" t="n"/>
      <c r="L495" s="24">
        <f>IF(COUNTA(A495:K495)=0,"",IF(A495="","Falta a data do pedido",IF(AND(H495="Proposta enviada",J495=""),"Proposta sem próximo contato",IF(AND(OR(H495="Novo",H495="Em conversa",H495="Proposta enviada"),J495&lt;&gt;"",J495&lt;TODAY()),"Próximo contato atrasado",IF(AND(H495="Perdido",I495=""),"Falta o motivo da perda",IF(AND(H495="Fechado",K495=""),"Falta o valor fechado",IF(C495="","Falta como chegou","")))))))</f>
        <v/>
      </c>
      <c r="M495" s="14" t="n"/>
      <c r="N495">
        <f>IF(OR(L495="Proposta sem próximo contato",L495="Próximo contato atrasado"),MAX(N$4:N494)+1,"")</f>
        <v/>
      </c>
    </row>
    <row r="496">
      <c r="A496" s="21" t="n"/>
      <c r="B496" s="14" t="n"/>
      <c r="C496" s="22" t="n"/>
      <c r="D496" s="14" t="n"/>
      <c r="E496" s="23" t="n"/>
      <c r="F496" s="22" t="n"/>
      <c r="G496" s="22" t="n"/>
      <c r="H496" s="22" t="n"/>
      <c r="I496" s="22" t="n"/>
      <c r="J496" s="21" t="n"/>
      <c r="K496" s="23" t="n"/>
      <c r="L496" s="24">
        <f>IF(COUNTA(A496:K496)=0,"",IF(A496="","Falta a data do pedido",IF(AND(H496="Proposta enviada",J496=""),"Proposta sem próximo contato",IF(AND(OR(H496="Novo",H496="Em conversa",H496="Proposta enviada"),J496&lt;&gt;"",J496&lt;TODAY()),"Próximo contato atrasado",IF(AND(H496="Perdido",I496=""),"Falta o motivo da perda",IF(AND(H496="Fechado",K496=""),"Falta o valor fechado",IF(C496="","Falta como chegou","")))))))</f>
        <v/>
      </c>
      <c r="M496" s="14" t="n"/>
      <c r="N496">
        <f>IF(OR(L496="Proposta sem próximo contato",L496="Próximo contato atrasado"),MAX(N$4:N495)+1,"")</f>
        <v/>
      </c>
    </row>
    <row r="497">
      <c r="A497" s="21" t="n"/>
      <c r="B497" s="14" t="n"/>
      <c r="C497" s="22" t="n"/>
      <c r="D497" s="14" t="n"/>
      <c r="E497" s="23" t="n"/>
      <c r="F497" s="22" t="n"/>
      <c r="G497" s="22" t="n"/>
      <c r="H497" s="22" t="n"/>
      <c r="I497" s="22" t="n"/>
      <c r="J497" s="21" t="n"/>
      <c r="K497" s="23" t="n"/>
      <c r="L497" s="24">
        <f>IF(COUNTA(A497:K497)=0,"",IF(A497="","Falta a data do pedido",IF(AND(H497="Proposta enviada",J497=""),"Proposta sem próximo contato",IF(AND(OR(H497="Novo",H497="Em conversa",H497="Proposta enviada"),J497&lt;&gt;"",J497&lt;TODAY()),"Próximo contato atrasado",IF(AND(H497="Perdido",I497=""),"Falta o motivo da perda",IF(AND(H497="Fechado",K497=""),"Falta o valor fechado",IF(C497="","Falta como chegou","")))))))</f>
        <v/>
      </c>
      <c r="M497" s="14" t="n"/>
      <c r="N497">
        <f>IF(OR(L497="Proposta sem próximo contato",L497="Próximo contato atrasado"),MAX(N$4:N496)+1,"")</f>
        <v/>
      </c>
    </row>
    <row r="498">
      <c r="A498" s="21" t="n"/>
      <c r="B498" s="14" t="n"/>
      <c r="C498" s="22" t="n"/>
      <c r="D498" s="14" t="n"/>
      <c r="E498" s="23" t="n"/>
      <c r="F498" s="22" t="n"/>
      <c r="G498" s="22" t="n"/>
      <c r="H498" s="22" t="n"/>
      <c r="I498" s="22" t="n"/>
      <c r="J498" s="21" t="n"/>
      <c r="K498" s="23" t="n"/>
      <c r="L498" s="24">
        <f>IF(COUNTA(A498:K498)=0,"",IF(A498="","Falta a data do pedido",IF(AND(H498="Proposta enviada",J498=""),"Proposta sem próximo contato",IF(AND(OR(H498="Novo",H498="Em conversa",H498="Proposta enviada"),J498&lt;&gt;"",J498&lt;TODAY()),"Próximo contato atrasado",IF(AND(H498="Perdido",I498=""),"Falta o motivo da perda",IF(AND(H498="Fechado",K498=""),"Falta o valor fechado",IF(C498="","Falta como chegou","")))))))</f>
        <v/>
      </c>
      <c r="M498" s="14" t="n"/>
      <c r="N498">
        <f>IF(OR(L498="Proposta sem próximo contato",L498="Próximo contato atrasado"),MAX(N$4:N497)+1,"")</f>
        <v/>
      </c>
    </row>
    <row r="499">
      <c r="A499" s="21" t="n"/>
      <c r="B499" s="14" t="n"/>
      <c r="C499" s="22" t="n"/>
      <c r="D499" s="14" t="n"/>
      <c r="E499" s="23" t="n"/>
      <c r="F499" s="22" t="n"/>
      <c r="G499" s="22" t="n"/>
      <c r="H499" s="22" t="n"/>
      <c r="I499" s="22" t="n"/>
      <c r="J499" s="21" t="n"/>
      <c r="K499" s="23" t="n"/>
      <c r="L499" s="24">
        <f>IF(COUNTA(A499:K499)=0,"",IF(A499="","Falta a data do pedido",IF(AND(H499="Proposta enviada",J499=""),"Proposta sem próximo contato",IF(AND(OR(H499="Novo",H499="Em conversa",H499="Proposta enviada"),J499&lt;&gt;"",J499&lt;TODAY()),"Próximo contato atrasado",IF(AND(H499="Perdido",I499=""),"Falta o motivo da perda",IF(AND(H499="Fechado",K499=""),"Falta o valor fechado",IF(C499="","Falta como chegou","")))))))</f>
        <v/>
      </c>
      <c r="M499" s="14" t="n"/>
      <c r="N499">
        <f>IF(OR(L499="Proposta sem próximo contato",L499="Próximo contato atrasado"),MAX(N$4:N498)+1,"")</f>
        <v/>
      </c>
    </row>
    <row r="500">
      <c r="A500" s="21" t="n"/>
      <c r="B500" s="14" t="n"/>
      <c r="C500" s="22" t="n"/>
      <c r="D500" s="14" t="n"/>
      <c r="E500" s="23" t="n"/>
      <c r="F500" s="22" t="n"/>
      <c r="G500" s="22" t="n"/>
      <c r="H500" s="22" t="n"/>
      <c r="I500" s="22" t="n"/>
      <c r="J500" s="21" t="n"/>
      <c r="K500" s="23" t="n"/>
      <c r="L500" s="24">
        <f>IF(COUNTA(A500:K500)=0,"",IF(A500="","Falta a data do pedido",IF(AND(H500="Proposta enviada",J500=""),"Proposta sem próximo contato",IF(AND(OR(H500="Novo",H500="Em conversa",H500="Proposta enviada"),J500&lt;&gt;"",J500&lt;TODAY()),"Próximo contato atrasado",IF(AND(H500="Perdido",I500=""),"Falta o motivo da perda",IF(AND(H500="Fechado",K500=""),"Falta o valor fechado",IF(C500="","Falta como chegou","")))))))</f>
        <v/>
      </c>
      <c r="M500" s="14" t="n"/>
      <c r="N500">
        <f>IF(OR(L500="Proposta sem próximo contato",L500="Próximo contato atrasado"),MAX(N$4:N499)+1,"")</f>
        <v/>
      </c>
    </row>
    <row r="501">
      <c r="A501" s="21" t="n"/>
      <c r="B501" s="14" t="n"/>
      <c r="C501" s="22" t="n"/>
      <c r="D501" s="14" t="n"/>
      <c r="E501" s="23" t="n"/>
      <c r="F501" s="22" t="n"/>
      <c r="G501" s="22" t="n"/>
      <c r="H501" s="22" t="n"/>
      <c r="I501" s="22" t="n"/>
      <c r="J501" s="21" t="n"/>
      <c r="K501" s="23" t="n"/>
      <c r="L501" s="24">
        <f>IF(COUNTA(A501:K501)=0,"",IF(A501="","Falta a data do pedido",IF(AND(H501="Proposta enviada",J501=""),"Proposta sem próximo contato",IF(AND(OR(H501="Novo",H501="Em conversa",H501="Proposta enviada"),J501&lt;&gt;"",J501&lt;TODAY()),"Próximo contato atrasado",IF(AND(H501="Perdido",I501=""),"Falta o motivo da perda",IF(AND(H501="Fechado",K501=""),"Falta o valor fechado",IF(C501="","Falta como chegou","")))))))</f>
        <v/>
      </c>
      <c r="M501" s="14" t="n"/>
      <c r="N501">
        <f>IF(OR(L501="Proposta sem próximo contato",L501="Próximo contato atrasado"),MAX(N$4:N500)+1,"")</f>
        <v/>
      </c>
    </row>
    <row r="502">
      <c r="A502" s="21" t="n"/>
      <c r="B502" s="14" t="n"/>
      <c r="C502" s="22" t="n"/>
      <c r="D502" s="14" t="n"/>
      <c r="E502" s="23" t="n"/>
      <c r="F502" s="22" t="n"/>
      <c r="G502" s="22" t="n"/>
      <c r="H502" s="22" t="n"/>
      <c r="I502" s="22" t="n"/>
      <c r="J502" s="21" t="n"/>
      <c r="K502" s="23" t="n"/>
      <c r="L502" s="24">
        <f>IF(COUNTA(A502:K502)=0,"",IF(A502="","Falta a data do pedido",IF(AND(H502="Proposta enviada",J502=""),"Proposta sem próximo contato",IF(AND(OR(H502="Novo",H502="Em conversa",H502="Proposta enviada"),J502&lt;&gt;"",J502&lt;TODAY()),"Próximo contato atrasado",IF(AND(H502="Perdido",I502=""),"Falta o motivo da perda",IF(AND(H502="Fechado",K502=""),"Falta o valor fechado",IF(C502="","Falta como chegou","")))))))</f>
        <v/>
      </c>
      <c r="M502" s="14" t="n"/>
      <c r="N502">
        <f>IF(OR(L502="Proposta sem próximo contato",L502="Próximo contato atrasado"),MAX(N$4:N501)+1,"")</f>
        <v/>
      </c>
    </row>
    <row r="503">
      <c r="A503" s="21" t="n"/>
      <c r="B503" s="14" t="n"/>
      <c r="C503" s="22" t="n"/>
      <c r="D503" s="14" t="n"/>
      <c r="E503" s="23" t="n"/>
      <c r="F503" s="22" t="n"/>
      <c r="G503" s="22" t="n"/>
      <c r="H503" s="22" t="n"/>
      <c r="I503" s="22" t="n"/>
      <c r="J503" s="21" t="n"/>
      <c r="K503" s="23" t="n"/>
      <c r="L503" s="24">
        <f>IF(COUNTA(A503:K503)=0,"",IF(A503="","Falta a data do pedido",IF(AND(H503="Proposta enviada",J503=""),"Proposta sem próximo contato",IF(AND(OR(H503="Novo",H503="Em conversa",H503="Proposta enviada"),J503&lt;&gt;"",J503&lt;TODAY()),"Próximo contato atrasado",IF(AND(H503="Perdido",I503=""),"Falta o motivo da perda",IF(AND(H503="Fechado",K503=""),"Falta o valor fechado",IF(C503="","Falta como chegou","")))))))</f>
        <v/>
      </c>
      <c r="M503" s="14" t="n"/>
      <c r="N503">
        <f>IF(OR(L503="Proposta sem próximo contato",L503="Próximo contato atrasado"),MAX(N$4:N502)+1,"")</f>
        <v/>
      </c>
    </row>
    <row r="504">
      <c r="A504" s="21" t="n"/>
      <c r="B504" s="14" t="n"/>
      <c r="C504" s="22" t="n"/>
      <c r="D504" s="14" t="n"/>
      <c r="E504" s="23" t="n"/>
      <c r="F504" s="22" t="n"/>
      <c r="G504" s="22" t="n"/>
      <c r="H504" s="22" t="n"/>
      <c r="I504" s="22" t="n"/>
      <c r="J504" s="21" t="n"/>
      <c r="K504" s="23" t="n"/>
      <c r="L504" s="24">
        <f>IF(COUNTA(A504:K504)=0,"",IF(A504="","Falta a data do pedido",IF(AND(H504="Proposta enviada",J504=""),"Proposta sem próximo contato",IF(AND(OR(H504="Novo",H504="Em conversa",H504="Proposta enviada"),J504&lt;&gt;"",J504&lt;TODAY()),"Próximo contato atrasado",IF(AND(H504="Perdido",I504=""),"Falta o motivo da perda",IF(AND(H504="Fechado",K504=""),"Falta o valor fechado",IF(C504="","Falta como chegou","")))))))</f>
        <v/>
      </c>
      <c r="M504" s="14" t="n"/>
      <c r="N504">
        <f>IF(OR(L504="Proposta sem próximo contato",L504="Próximo contato atrasado"),MAX(N$4:N503)+1,"")</f>
        <v/>
      </c>
    </row>
    <row r="505">
      <c r="A505" s="21" t="n"/>
      <c r="B505" s="14" t="n"/>
      <c r="C505" s="22" t="n"/>
      <c r="D505" s="14" t="n"/>
      <c r="E505" s="23" t="n"/>
      <c r="F505" s="22" t="n"/>
      <c r="G505" s="22" t="n"/>
      <c r="H505" s="22" t="n"/>
      <c r="I505" s="22" t="n"/>
      <c r="J505" s="21" t="n"/>
      <c r="K505" s="23" t="n"/>
      <c r="L505" s="24">
        <f>IF(COUNTA(A505:K505)=0,"",IF(A505="","Falta a data do pedido",IF(AND(H505="Proposta enviada",J505=""),"Proposta sem próximo contato",IF(AND(OR(H505="Novo",H505="Em conversa",H505="Proposta enviada"),J505&lt;&gt;"",J505&lt;TODAY()),"Próximo contato atrasado",IF(AND(H505="Perdido",I505=""),"Falta o motivo da perda",IF(AND(H505="Fechado",K505=""),"Falta o valor fechado",IF(C505="","Falta como chegou","")))))))</f>
        <v/>
      </c>
      <c r="M505" s="14" t="n"/>
      <c r="N505">
        <f>IF(OR(L505="Proposta sem próximo contato",L505="Próximo contato atrasado"),MAX(N$4:N504)+1,"")</f>
        <v/>
      </c>
    </row>
    <row r="506">
      <c r="A506" s="21" t="n"/>
      <c r="B506" s="14" t="n"/>
      <c r="C506" s="22" t="n"/>
      <c r="D506" s="14" t="n"/>
      <c r="E506" s="23" t="n"/>
      <c r="F506" s="22" t="n"/>
      <c r="G506" s="22" t="n"/>
      <c r="H506" s="22" t="n"/>
      <c r="I506" s="22" t="n"/>
      <c r="J506" s="21" t="n"/>
      <c r="K506" s="23" t="n"/>
      <c r="L506" s="24">
        <f>IF(COUNTA(A506:K506)=0,"",IF(A506="","Falta a data do pedido",IF(AND(H506="Proposta enviada",J506=""),"Proposta sem próximo contato",IF(AND(OR(H506="Novo",H506="Em conversa",H506="Proposta enviada"),J506&lt;&gt;"",J506&lt;TODAY()),"Próximo contato atrasado",IF(AND(H506="Perdido",I506=""),"Falta o motivo da perda",IF(AND(H506="Fechado",K506=""),"Falta o valor fechado",IF(C506="","Falta como chegou","")))))))</f>
        <v/>
      </c>
      <c r="M506" s="14" t="n"/>
      <c r="N506">
        <f>IF(OR(L506="Proposta sem próximo contato",L506="Próximo contato atrasado"),MAX(N$4:N505)+1,"")</f>
        <v/>
      </c>
    </row>
    <row r="507">
      <c r="A507" s="21" t="n"/>
      <c r="B507" s="14" t="n"/>
      <c r="C507" s="22" t="n"/>
      <c r="D507" s="14" t="n"/>
      <c r="E507" s="23" t="n"/>
      <c r="F507" s="22" t="n"/>
      <c r="G507" s="22" t="n"/>
      <c r="H507" s="22" t="n"/>
      <c r="I507" s="22" t="n"/>
      <c r="J507" s="21" t="n"/>
      <c r="K507" s="23" t="n"/>
      <c r="L507" s="24">
        <f>IF(COUNTA(A507:K507)=0,"",IF(A507="","Falta a data do pedido",IF(AND(H507="Proposta enviada",J507=""),"Proposta sem próximo contato",IF(AND(OR(H507="Novo",H507="Em conversa",H507="Proposta enviada"),J507&lt;&gt;"",J507&lt;TODAY()),"Próximo contato atrasado",IF(AND(H507="Perdido",I507=""),"Falta o motivo da perda",IF(AND(H507="Fechado",K507=""),"Falta o valor fechado",IF(C507="","Falta como chegou","")))))))</f>
        <v/>
      </c>
      <c r="M507" s="14" t="n"/>
      <c r="N507">
        <f>IF(OR(L507="Proposta sem próximo contato",L507="Próximo contato atrasado"),MAX(N$4:N506)+1,"")</f>
        <v/>
      </c>
    </row>
    <row r="508">
      <c r="A508" s="21" t="n"/>
      <c r="B508" s="14" t="n"/>
      <c r="C508" s="22" t="n"/>
      <c r="D508" s="14" t="n"/>
      <c r="E508" s="23" t="n"/>
      <c r="F508" s="22" t="n"/>
      <c r="G508" s="22" t="n"/>
      <c r="H508" s="22" t="n"/>
      <c r="I508" s="22" t="n"/>
      <c r="J508" s="21" t="n"/>
      <c r="K508" s="23" t="n"/>
      <c r="L508" s="24">
        <f>IF(COUNTA(A508:K508)=0,"",IF(A508="","Falta a data do pedido",IF(AND(H508="Proposta enviada",J508=""),"Proposta sem próximo contato",IF(AND(OR(H508="Novo",H508="Em conversa",H508="Proposta enviada"),J508&lt;&gt;"",J508&lt;TODAY()),"Próximo contato atrasado",IF(AND(H508="Perdido",I508=""),"Falta o motivo da perda",IF(AND(H508="Fechado",K508=""),"Falta o valor fechado",IF(C508="","Falta como chegou","")))))))</f>
        <v/>
      </c>
      <c r="M508" s="14" t="n"/>
      <c r="N508">
        <f>IF(OR(L508="Proposta sem próximo contato",L508="Próximo contato atrasado"),MAX(N$4:N507)+1,"")</f>
        <v/>
      </c>
    </row>
    <row r="509">
      <c r="A509" s="21" t="n"/>
      <c r="B509" s="14" t="n"/>
      <c r="C509" s="22" t="n"/>
      <c r="D509" s="14" t="n"/>
      <c r="E509" s="23" t="n"/>
      <c r="F509" s="22" t="n"/>
      <c r="G509" s="22" t="n"/>
      <c r="H509" s="22" t="n"/>
      <c r="I509" s="22" t="n"/>
      <c r="J509" s="21" t="n"/>
      <c r="K509" s="23" t="n"/>
      <c r="L509" s="24">
        <f>IF(COUNTA(A509:K509)=0,"",IF(A509="","Falta a data do pedido",IF(AND(H509="Proposta enviada",J509=""),"Proposta sem próximo contato",IF(AND(OR(H509="Novo",H509="Em conversa",H509="Proposta enviada"),J509&lt;&gt;"",J509&lt;TODAY()),"Próximo contato atrasado",IF(AND(H509="Perdido",I509=""),"Falta o motivo da perda",IF(AND(H509="Fechado",K509=""),"Falta o valor fechado",IF(C509="","Falta como chegou","")))))))</f>
        <v/>
      </c>
      <c r="M509" s="14" t="n"/>
      <c r="N509">
        <f>IF(OR(L509="Proposta sem próximo contato",L509="Próximo contato atrasado"),MAX(N$4:N508)+1,"")</f>
        <v/>
      </c>
    </row>
    <row r="510">
      <c r="A510" s="21" t="n"/>
      <c r="B510" s="14" t="n"/>
      <c r="C510" s="22" t="n"/>
      <c r="D510" s="14" t="n"/>
      <c r="E510" s="23" t="n"/>
      <c r="F510" s="22" t="n"/>
      <c r="G510" s="22" t="n"/>
      <c r="H510" s="22" t="n"/>
      <c r="I510" s="22" t="n"/>
      <c r="J510" s="21" t="n"/>
      <c r="K510" s="23" t="n"/>
      <c r="L510" s="24">
        <f>IF(COUNTA(A510:K510)=0,"",IF(A510="","Falta a data do pedido",IF(AND(H510="Proposta enviada",J510=""),"Proposta sem próximo contato",IF(AND(OR(H510="Novo",H510="Em conversa",H510="Proposta enviada"),J510&lt;&gt;"",J510&lt;TODAY()),"Próximo contato atrasado",IF(AND(H510="Perdido",I510=""),"Falta o motivo da perda",IF(AND(H510="Fechado",K510=""),"Falta o valor fechado",IF(C510="","Falta como chegou","")))))))</f>
        <v/>
      </c>
      <c r="M510" s="14" t="n"/>
      <c r="N510">
        <f>IF(OR(L510="Proposta sem próximo contato",L510="Próximo contato atrasado"),MAX(N$4:N509)+1,"")</f>
        <v/>
      </c>
    </row>
    <row r="511">
      <c r="A511" s="21" t="n"/>
      <c r="B511" s="14" t="n"/>
      <c r="C511" s="22" t="n"/>
      <c r="D511" s="14" t="n"/>
      <c r="E511" s="23" t="n"/>
      <c r="F511" s="22" t="n"/>
      <c r="G511" s="22" t="n"/>
      <c r="H511" s="22" t="n"/>
      <c r="I511" s="22" t="n"/>
      <c r="J511" s="21" t="n"/>
      <c r="K511" s="23" t="n"/>
      <c r="L511" s="24">
        <f>IF(COUNTA(A511:K511)=0,"",IF(A511="","Falta a data do pedido",IF(AND(H511="Proposta enviada",J511=""),"Proposta sem próximo contato",IF(AND(OR(H511="Novo",H511="Em conversa",H511="Proposta enviada"),J511&lt;&gt;"",J511&lt;TODAY()),"Próximo contato atrasado",IF(AND(H511="Perdido",I511=""),"Falta o motivo da perda",IF(AND(H511="Fechado",K511=""),"Falta o valor fechado",IF(C511="","Falta como chegou","")))))))</f>
        <v/>
      </c>
      <c r="M511" s="14" t="n"/>
      <c r="N511">
        <f>IF(OR(L511="Proposta sem próximo contato",L511="Próximo contato atrasado"),MAX(N$4:N510)+1,"")</f>
        <v/>
      </c>
    </row>
    <row r="512">
      <c r="A512" s="21" t="n"/>
      <c r="B512" s="14" t="n"/>
      <c r="C512" s="22" t="n"/>
      <c r="D512" s="14" t="n"/>
      <c r="E512" s="23" t="n"/>
      <c r="F512" s="22" t="n"/>
      <c r="G512" s="22" t="n"/>
      <c r="H512" s="22" t="n"/>
      <c r="I512" s="22" t="n"/>
      <c r="J512" s="21" t="n"/>
      <c r="K512" s="23" t="n"/>
      <c r="L512" s="24">
        <f>IF(COUNTA(A512:K512)=0,"",IF(A512="","Falta a data do pedido",IF(AND(H512="Proposta enviada",J512=""),"Proposta sem próximo contato",IF(AND(OR(H512="Novo",H512="Em conversa",H512="Proposta enviada"),J512&lt;&gt;"",J512&lt;TODAY()),"Próximo contato atrasado",IF(AND(H512="Perdido",I512=""),"Falta o motivo da perda",IF(AND(H512="Fechado",K512=""),"Falta o valor fechado",IF(C512="","Falta como chegou","")))))))</f>
        <v/>
      </c>
      <c r="M512" s="14" t="n"/>
      <c r="N512">
        <f>IF(OR(L512="Proposta sem próximo contato",L512="Próximo contato atrasado"),MAX(N$4:N511)+1,"")</f>
        <v/>
      </c>
    </row>
    <row r="513">
      <c r="A513" s="21" t="n"/>
      <c r="B513" s="14" t="n"/>
      <c r="C513" s="22" t="n"/>
      <c r="D513" s="14" t="n"/>
      <c r="E513" s="23" t="n"/>
      <c r="F513" s="22" t="n"/>
      <c r="G513" s="22" t="n"/>
      <c r="H513" s="22" t="n"/>
      <c r="I513" s="22" t="n"/>
      <c r="J513" s="21" t="n"/>
      <c r="K513" s="23" t="n"/>
      <c r="L513" s="24">
        <f>IF(COUNTA(A513:K513)=0,"",IF(A513="","Falta a data do pedido",IF(AND(H513="Proposta enviada",J513=""),"Proposta sem próximo contato",IF(AND(OR(H513="Novo",H513="Em conversa",H513="Proposta enviada"),J513&lt;&gt;"",J513&lt;TODAY()),"Próximo contato atrasado",IF(AND(H513="Perdido",I513=""),"Falta o motivo da perda",IF(AND(H513="Fechado",K513=""),"Falta o valor fechado",IF(C513="","Falta como chegou","")))))))</f>
        <v/>
      </c>
      <c r="M513" s="14" t="n"/>
      <c r="N513">
        <f>IF(OR(L513="Proposta sem próximo contato",L513="Próximo contato atrasado"),MAX(N$4:N512)+1,"")</f>
        <v/>
      </c>
    </row>
    <row r="514">
      <c r="A514" s="21" t="n"/>
      <c r="B514" s="14" t="n"/>
      <c r="C514" s="22" t="n"/>
      <c r="D514" s="14" t="n"/>
      <c r="E514" s="23" t="n"/>
      <c r="F514" s="22" t="n"/>
      <c r="G514" s="22" t="n"/>
      <c r="H514" s="22" t="n"/>
      <c r="I514" s="22" t="n"/>
      <c r="J514" s="21" t="n"/>
      <c r="K514" s="23" t="n"/>
      <c r="L514" s="24">
        <f>IF(COUNTA(A514:K514)=0,"",IF(A514="","Falta a data do pedido",IF(AND(H514="Proposta enviada",J514=""),"Proposta sem próximo contato",IF(AND(OR(H514="Novo",H514="Em conversa",H514="Proposta enviada"),J514&lt;&gt;"",J514&lt;TODAY()),"Próximo contato atrasado",IF(AND(H514="Perdido",I514=""),"Falta o motivo da perda",IF(AND(H514="Fechado",K514=""),"Falta o valor fechado",IF(C514="","Falta como chegou","")))))))</f>
        <v/>
      </c>
      <c r="M514" s="14" t="n"/>
      <c r="N514">
        <f>IF(OR(L514="Proposta sem próximo contato",L514="Próximo contato atrasado"),MAX(N$4:N513)+1,"")</f>
        <v/>
      </c>
    </row>
    <row r="515">
      <c r="A515" s="21" t="n"/>
      <c r="B515" s="14" t="n"/>
      <c r="C515" s="22" t="n"/>
      <c r="D515" s="14" t="n"/>
      <c r="E515" s="23" t="n"/>
      <c r="F515" s="22" t="n"/>
      <c r="G515" s="22" t="n"/>
      <c r="H515" s="22" t="n"/>
      <c r="I515" s="22" t="n"/>
      <c r="J515" s="21" t="n"/>
      <c r="K515" s="23" t="n"/>
      <c r="L515" s="24">
        <f>IF(COUNTA(A515:K515)=0,"",IF(A515="","Falta a data do pedido",IF(AND(H515="Proposta enviada",J515=""),"Proposta sem próximo contato",IF(AND(OR(H515="Novo",H515="Em conversa",H515="Proposta enviada"),J515&lt;&gt;"",J515&lt;TODAY()),"Próximo contato atrasado",IF(AND(H515="Perdido",I515=""),"Falta o motivo da perda",IF(AND(H515="Fechado",K515=""),"Falta o valor fechado",IF(C515="","Falta como chegou","")))))))</f>
        <v/>
      </c>
      <c r="M515" s="14" t="n"/>
      <c r="N515">
        <f>IF(OR(L515="Proposta sem próximo contato",L515="Próximo contato atrasado"),MAX(N$4:N514)+1,"")</f>
        <v/>
      </c>
    </row>
    <row r="516">
      <c r="A516" s="21" t="n"/>
      <c r="B516" s="14" t="n"/>
      <c r="C516" s="22" t="n"/>
      <c r="D516" s="14" t="n"/>
      <c r="E516" s="23" t="n"/>
      <c r="F516" s="22" t="n"/>
      <c r="G516" s="22" t="n"/>
      <c r="H516" s="22" t="n"/>
      <c r="I516" s="22" t="n"/>
      <c r="J516" s="21" t="n"/>
      <c r="K516" s="23" t="n"/>
      <c r="L516" s="24">
        <f>IF(COUNTA(A516:K516)=0,"",IF(A516="","Falta a data do pedido",IF(AND(H516="Proposta enviada",J516=""),"Proposta sem próximo contato",IF(AND(OR(H516="Novo",H516="Em conversa",H516="Proposta enviada"),J516&lt;&gt;"",J516&lt;TODAY()),"Próximo contato atrasado",IF(AND(H516="Perdido",I516=""),"Falta o motivo da perda",IF(AND(H516="Fechado",K516=""),"Falta o valor fechado",IF(C516="","Falta como chegou","")))))))</f>
        <v/>
      </c>
      <c r="M516" s="14" t="n"/>
      <c r="N516">
        <f>IF(OR(L516="Proposta sem próximo contato",L516="Próximo contato atrasado"),MAX(N$4:N515)+1,"")</f>
        <v/>
      </c>
    </row>
    <row r="517">
      <c r="A517" s="21" t="n"/>
      <c r="B517" s="14" t="n"/>
      <c r="C517" s="22" t="n"/>
      <c r="D517" s="14" t="n"/>
      <c r="E517" s="23" t="n"/>
      <c r="F517" s="22" t="n"/>
      <c r="G517" s="22" t="n"/>
      <c r="H517" s="22" t="n"/>
      <c r="I517" s="22" t="n"/>
      <c r="J517" s="21" t="n"/>
      <c r="K517" s="23" t="n"/>
      <c r="L517" s="24">
        <f>IF(COUNTA(A517:K517)=0,"",IF(A517="","Falta a data do pedido",IF(AND(H517="Proposta enviada",J517=""),"Proposta sem próximo contato",IF(AND(OR(H517="Novo",H517="Em conversa",H517="Proposta enviada"),J517&lt;&gt;"",J517&lt;TODAY()),"Próximo contato atrasado",IF(AND(H517="Perdido",I517=""),"Falta o motivo da perda",IF(AND(H517="Fechado",K517=""),"Falta o valor fechado",IF(C517="","Falta como chegou","")))))))</f>
        <v/>
      </c>
      <c r="M517" s="14" t="n"/>
      <c r="N517">
        <f>IF(OR(L517="Proposta sem próximo contato",L517="Próximo contato atrasado"),MAX(N$4:N516)+1,"")</f>
        <v/>
      </c>
    </row>
    <row r="518">
      <c r="A518" s="21" t="n"/>
      <c r="B518" s="14" t="n"/>
      <c r="C518" s="22" t="n"/>
      <c r="D518" s="14" t="n"/>
      <c r="E518" s="23" t="n"/>
      <c r="F518" s="22" t="n"/>
      <c r="G518" s="22" t="n"/>
      <c r="H518" s="22" t="n"/>
      <c r="I518" s="22" t="n"/>
      <c r="J518" s="21" t="n"/>
      <c r="K518" s="23" t="n"/>
      <c r="L518" s="24">
        <f>IF(COUNTA(A518:K518)=0,"",IF(A518="","Falta a data do pedido",IF(AND(H518="Proposta enviada",J518=""),"Proposta sem próximo contato",IF(AND(OR(H518="Novo",H518="Em conversa",H518="Proposta enviada"),J518&lt;&gt;"",J518&lt;TODAY()),"Próximo contato atrasado",IF(AND(H518="Perdido",I518=""),"Falta o motivo da perda",IF(AND(H518="Fechado",K518=""),"Falta o valor fechado",IF(C518="","Falta como chegou","")))))))</f>
        <v/>
      </c>
      <c r="M518" s="14" t="n"/>
      <c r="N518">
        <f>IF(OR(L518="Proposta sem próximo contato",L518="Próximo contato atrasado"),MAX(N$4:N517)+1,"")</f>
        <v/>
      </c>
    </row>
    <row r="519">
      <c r="A519" s="21" t="n"/>
      <c r="B519" s="14" t="n"/>
      <c r="C519" s="22" t="n"/>
      <c r="D519" s="14" t="n"/>
      <c r="E519" s="23" t="n"/>
      <c r="F519" s="22" t="n"/>
      <c r="G519" s="22" t="n"/>
      <c r="H519" s="22" t="n"/>
      <c r="I519" s="22" t="n"/>
      <c r="J519" s="21" t="n"/>
      <c r="K519" s="23" t="n"/>
      <c r="L519" s="24">
        <f>IF(COUNTA(A519:K519)=0,"",IF(A519="","Falta a data do pedido",IF(AND(H519="Proposta enviada",J519=""),"Proposta sem próximo contato",IF(AND(OR(H519="Novo",H519="Em conversa",H519="Proposta enviada"),J519&lt;&gt;"",J519&lt;TODAY()),"Próximo contato atrasado",IF(AND(H519="Perdido",I519=""),"Falta o motivo da perda",IF(AND(H519="Fechado",K519=""),"Falta o valor fechado",IF(C519="","Falta como chegou","")))))))</f>
        <v/>
      </c>
      <c r="M519" s="14" t="n"/>
      <c r="N519">
        <f>IF(OR(L519="Proposta sem próximo contato",L519="Próximo contato atrasado"),MAX(N$4:N518)+1,"")</f>
        <v/>
      </c>
    </row>
    <row r="520">
      <c r="A520" s="21" t="n"/>
      <c r="B520" s="14" t="n"/>
      <c r="C520" s="22" t="n"/>
      <c r="D520" s="14" t="n"/>
      <c r="E520" s="23" t="n"/>
      <c r="F520" s="22" t="n"/>
      <c r="G520" s="22" t="n"/>
      <c r="H520" s="22" t="n"/>
      <c r="I520" s="22" t="n"/>
      <c r="J520" s="21" t="n"/>
      <c r="K520" s="23" t="n"/>
      <c r="L520" s="24">
        <f>IF(COUNTA(A520:K520)=0,"",IF(A520="","Falta a data do pedido",IF(AND(H520="Proposta enviada",J520=""),"Proposta sem próximo contato",IF(AND(OR(H520="Novo",H520="Em conversa",H520="Proposta enviada"),J520&lt;&gt;"",J520&lt;TODAY()),"Próximo contato atrasado",IF(AND(H520="Perdido",I520=""),"Falta o motivo da perda",IF(AND(H520="Fechado",K520=""),"Falta o valor fechado",IF(C520="","Falta como chegou","")))))))</f>
        <v/>
      </c>
      <c r="M520" s="14" t="n"/>
      <c r="N520">
        <f>IF(OR(L520="Proposta sem próximo contato",L520="Próximo contato atrasado"),MAX(N$4:N519)+1,"")</f>
        <v/>
      </c>
    </row>
    <row r="521">
      <c r="A521" s="21" t="n"/>
      <c r="B521" s="14" t="n"/>
      <c r="C521" s="22" t="n"/>
      <c r="D521" s="14" t="n"/>
      <c r="E521" s="23" t="n"/>
      <c r="F521" s="22" t="n"/>
      <c r="G521" s="22" t="n"/>
      <c r="H521" s="22" t="n"/>
      <c r="I521" s="22" t="n"/>
      <c r="J521" s="21" t="n"/>
      <c r="K521" s="23" t="n"/>
      <c r="L521" s="24">
        <f>IF(COUNTA(A521:K521)=0,"",IF(A521="","Falta a data do pedido",IF(AND(H521="Proposta enviada",J521=""),"Proposta sem próximo contato",IF(AND(OR(H521="Novo",H521="Em conversa",H521="Proposta enviada"),J521&lt;&gt;"",J521&lt;TODAY()),"Próximo contato atrasado",IF(AND(H521="Perdido",I521=""),"Falta o motivo da perda",IF(AND(H521="Fechado",K521=""),"Falta o valor fechado",IF(C521="","Falta como chegou","")))))))</f>
        <v/>
      </c>
      <c r="M521" s="14" t="n"/>
      <c r="N521">
        <f>IF(OR(L521="Proposta sem próximo contato",L521="Próximo contato atrasado"),MAX(N$4:N520)+1,"")</f>
        <v/>
      </c>
    </row>
    <row r="522">
      <c r="A522" s="21" t="n"/>
      <c r="B522" s="14" t="n"/>
      <c r="C522" s="22" t="n"/>
      <c r="D522" s="14" t="n"/>
      <c r="E522" s="23" t="n"/>
      <c r="F522" s="22" t="n"/>
      <c r="G522" s="22" t="n"/>
      <c r="H522" s="22" t="n"/>
      <c r="I522" s="22" t="n"/>
      <c r="J522" s="21" t="n"/>
      <c r="K522" s="23" t="n"/>
      <c r="L522" s="24">
        <f>IF(COUNTA(A522:K522)=0,"",IF(A522="","Falta a data do pedido",IF(AND(H522="Proposta enviada",J522=""),"Proposta sem próximo contato",IF(AND(OR(H522="Novo",H522="Em conversa",H522="Proposta enviada"),J522&lt;&gt;"",J522&lt;TODAY()),"Próximo contato atrasado",IF(AND(H522="Perdido",I522=""),"Falta o motivo da perda",IF(AND(H522="Fechado",K522=""),"Falta o valor fechado",IF(C522="","Falta como chegou","")))))))</f>
        <v/>
      </c>
      <c r="M522" s="14" t="n"/>
      <c r="N522">
        <f>IF(OR(L522="Proposta sem próximo contato",L522="Próximo contato atrasado"),MAX(N$4:N521)+1,"")</f>
        <v/>
      </c>
    </row>
    <row r="523">
      <c r="A523" s="21" t="n"/>
      <c r="B523" s="14" t="n"/>
      <c r="C523" s="22" t="n"/>
      <c r="D523" s="14" t="n"/>
      <c r="E523" s="23" t="n"/>
      <c r="F523" s="22" t="n"/>
      <c r="G523" s="22" t="n"/>
      <c r="H523" s="22" t="n"/>
      <c r="I523" s="22" t="n"/>
      <c r="J523" s="21" t="n"/>
      <c r="K523" s="23" t="n"/>
      <c r="L523" s="24">
        <f>IF(COUNTA(A523:K523)=0,"",IF(A523="","Falta a data do pedido",IF(AND(H523="Proposta enviada",J523=""),"Proposta sem próximo contato",IF(AND(OR(H523="Novo",H523="Em conversa",H523="Proposta enviada"),J523&lt;&gt;"",J523&lt;TODAY()),"Próximo contato atrasado",IF(AND(H523="Perdido",I523=""),"Falta o motivo da perda",IF(AND(H523="Fechado",K523=""),"Falta o valor fechado",IF(C523="","Falta como chegou","")))))))</f>
        <v/>
      </c>
      <c r="M523" s="14" t="n"/>
      <c r="N523">
        <f>IF(OR(L523="Proposta sem próximo contato",L523="Próximo contato atrasado"),MAX(N$4:N522)+1,"")</f>
        <v/>
      </c>
    </row>
    <row r="524">
      <c r="A524" s="21" t="n"/>
      <c r="B524" s="14" t="n"/>
      <c r="C524" s="22" t="n"/>
      <c r="D524" s="14" t="n"/>
      <c r="E524" s="23" t="n"/>
      <c r="F524" s="22" t="n"/>
      <c r="G524" s="22" t="n"/>
      <c r="H524" s="22" t="n"/>
      <c r="I524" s="22" t="n"/>
      <c r="J524" s="21" t="n"/>
      <c r="K524" s="23" t="n"/>
      <c r="L524" s="24">
        <f>IF(COUNTA(A524:K524)=0,"",IF(A524="","Falta a data do pedido",IF(AND(H524="Proposta enviada",J524=""),"Proposta sem próximo contato",IF(AND(OR(H524="Novo",H524="Em conversa",H524="Proposta enviada"),J524&lt;&gt;"",J524&lt;TODAY()),"Próximo contato atrasado",IF(AND(H524="Perdido",I524=""),"Falta o motivo da perda",IF(AND(H524="Fechado",K524=""),"Falta o valor fechado",IF(C524="","Falta como chegou","")))))))</f>
        <v/>
      </c>
      <c r="M524" s="14" t="n"/>
      <c r="N524">
        <f>IF(OR(L524="Proposta sem próximo contato",L524="Próximo contato atrasado"),MAX(N$4:N523)+1,"")</f>
        <v/>
      </c>
    </row>
    <row r="525">
      <c r="A525" s="21" t="n"/>
      <c r="B525" s="14" t="n"/>
      <c r="C525" s="22" t="n"/>
      <c r="D525" s="14" t="n"/>
      <c r="E525" s="23" t="n"/>
      <c r="F525" s="22" t="n"/>
      <c r="G525" s="22" t="n"/>
      <c r="H525" s="22" t="n"/>
      <c r="I525" s="22" t="n"/>
      <c r="J525" s="21" t="n"/>
      <c r="K525" s="23" t="n"/>
      <c r="L525" s="24">
        <f>IF(COUNTA(A525:K525)=0,"",IF(A525="","Falta a data do pedido",IF(AND(H525="Proposta enviada",J525=""),"Proposta sem próximo contato",IF(AND(OR(H525="Novo",H525="Em conversa",H525="Proposta enviada"),J525&lt;&gt;"",J525&lt;TODAY()),"Próximo contato atrasado",IF(AND(H525="Perdido",I525=""),"Falta o motivo da perda",IF(AND(H525="Fechado",K525=""),"Falta o valor fechado",IF(C525="","Falta como chegou","")))))))</f>
        <v/>
      </c>
      <c r="M525" s="14" t="n"/>
      <c r="N525">
        <f>IF(OR(L525="Proposta sem próximo contato",L525="Próximo contato atrasado"),MAX(N$4:N524)+1,"")</f>
        <v/>
      </c>
    </row>
    <row r="526">
      <c r="A526" s="21" t="n"/>
      <c r="B526" s="14" t="n"/>
      <c r="C526" s="22" t="n"/>
      <c r="D526" s="14" t="n"/>
      <c r="E526" s="23" t="n"/>
      <c r="F526" s="22" t="n"/>
      <c r="G526" s="22" t="n"/>
      <c r="H526" s="22" t="n"/>
      <c r="I526" s="22" t="n"/>
      <c r="J526" s="21" t="n"/>
      <c r="K526" s="23" t="n"/>
      <c r="L526" s="24">
        <f>IF(COUNTA(A526:K526)=0,"",IF(A526="","Falta a data do pedido",IF(AND(H526="Proposta enviada",J526=""),"Proposta sem próximo contato",IF(AND(OR(H526="Novo",H526="Em conversa",H526="Proposta enviada"),J526&lt;&gt;"",J526&lt;TODAY()),"Próximo contato atrasado",IF(AND(H526="Perdido",I526=""),"Falta o motivo da perda",IF(AND(H526="Fechado",K526=""),"Falta o valor fechado",IF(C526="","Falta como chegou","")))))))</f>
        <v/>
      </c>
      <c r="M526" s="14" t="n"/>
      <c r="N526">
        <f>IF(OR(L526="Proposta sem próximo contato",L526="Próximo contato atrasado"),MAX(N$4:N525)+1,"")</f>
        <v/>
      </c>
    </row>
    <row r="527">
      <c r="A527" s="21" t="n"/>
      <c r="B527" s="14" t="n"/>
      <c r="C527" s="22" t="n"/>
      <c r="D527" s="14" t="n"/>
      <c r="E527" s="23" t="n"/>
      <c r="F527" s="22" t="n"/>
      <c r="G527" s="22" t="n"/>
      <c r="H527" s="22" t="n"/>
      <c r="I527" s="22" t="n"/>
      <c r="J527" s="21" t="n"/>
      <c r="K527" s="23" t="n"/>
      <c r="L527" s="24">
        <f>IF(COUNTA(A527:K527)=0,"",IF(A527="","Falta a data do pedido",IF(AND(H527="Proposta enviada",J527=""),"Proposta sem próximo contato",IF(AND(OR(H527="Novo",H527="Em conversa",H527="Proposta enviada"),J527&lt;&gt;"",J527&lt;TODAY()),"Próximo contato atrasado",IF(AND(H527="Perdido",I527=""),"Falta o motivo da perda",IF(AND(H527="Fechado",K527=""),"Falta o valor fechado",IF(C527="","Falta como chegou","")))))))</f>
        <v/>
      </c>
      <c r="M527" s="14" t="n"/>
      <c r="N527">
        <f>IF(OR(L527="Proposta sem próximo contato",L527="Próximo contato atrasado"),MAX(N$4:N526)+1,"")</f>
        <v/>
      </c>
    </row>
    <row r="528">
      <c r="A528" s="21" t="n"/>
      <c r="B528" s="14" t="n"/>
      <c r="C528" s="22" t="n"/>
      <c r="D528" s="14" t="n"/>
      <c r="E528" s="23" t="n"/>
      <c r="F528" s="22" t="n"/>
      <c r="G528" s="22" t="n"/>
      <c r="H528" s="22" t="n"/>
      <c r="I528" s="22" t="n"/>
      <c r="J528" s="21" t="n"/>
      <c r="K528" s="23" t="n"/>
      <c r="L528" s="24">
        <f>IF(COUNTA(A528:K528)=0,"",IF(A528="","Falta a data do pedido",IF(AND(H528="Proposta enviada",J528=""),"Proposta sem próximo contato",IF(AND(OR(H528="Novo",H528="Em conversa",H528="Proposta enviada"),J528&lt;&gt;"",J528&lt;TODAY()),"Próximo contato atrasado",IF(AND(H528="Perdido",I528=""),"Falta o motivo da perda",IF(AND(H528="Fechado",K528=""),"Falta o valor fechado",IF(C528="","Falta como chegou","")))))))</f>
        <v/>
      </c>
      <c r="M528" s="14" t="n"/>
      <c r="N528">
        <f>IF(OR(L528="Proposta sem próximo contato",L528="Próximo contato atrasado"),MAX(N$4:N527)+1,"")</f>
        <v/>
      </c>
    </row>
    <row r="529">
      <c r="A529" s="21" t="n"/>
      <c r="B529" s="14" t="n"/>
      <c r="C529" s="22" t="n"/>
      <c r="D529" s="14" t="n"/>
      <c r="E529" s="23" t="n"/>
      <c r="F529" s="22" t="n"/>
      <c r="G529" s="22" t="n"/>
      <c r="H529" s="22" t="n"/>
      <c r="I529" s="22" t="n"/>
      <c r="J529" s="21" t="n"/>
      <c r="K529" s="23" t="n"/>
      <c r="L529" s="24">
        <f>IF(COUNTA(A529:K529)=0,"",IF(A529="","Falta a data do pedido",IF(AND(H529="Proposta enviada",J529=""),"Proposta sem próximo contato",IF(AND(OR(H529="Novo",H529="Em conversa",H529="Proposta enviada"),J529&lt;&gt;"",J529&lt;TODAY()),"Próximo contato atrasado",IF(AND(H529="Perdido",I529=""),"Falta o motivo da perda",IF(AND(H529="Fechado",K529=""),"Falta o valor fechado",IF(C529="","Falta como chegou","")))))))</f>
        <v/>
      </c>
      <c r="M529" s="14" t="n"/>
      <c r="N529">
        <f>IF(OR(L529="Proposta sem próximo contato",L529="Próximo contato atrasado"),MAX(N$4:N528)+1,"")</f>
        <v/>
      </c>
    </row>
    <row r="530">
      <c r="A530" s="21" t="n"/>
      <c r="B530" s="14" t="n"/>
      <c r="C530" s="22" t="n"/>
      <c r="D530" s="14" t="n"/>
      <c r="E530" s="23" t="n"/>
      <c r="F530" s="22" t="n"/>
      <c r="G530" s="22" t="n"/>
      <c r="H530" s="22" t="n"/>
      <c r="I530" s="22" t="n"/>
      <c r="J530" s="21" t="n"/>
      <c r="K530" s="23" t="n"/>
      <c r="L530" s="24">
        <f>IF(COUNTA(A530:K530)=0,"",IF(A530="","Falta a data do pedido",IF(AND(H530="Proposta enviada",J530=""),"Proposta sem próximo contato",IF(AND(OR(H530="Novo",H530="Em conversa",H530="Proposta enviada"),J530&lt;&gt;"",J530&lt;TODAY()),"Próximo contato atrasado",IF(AND(H530="Perdido",I530=""),"Falta o motivo da perda",IF(AND(H530="Fechado",K530=""),"Falta o valor fechado",IF(C530="","Falta como chegou","")))))))</f>
        <v/>
      </c>
      <c r="M530" s="14" t="n"/>
      <c r="N530">
        <f>IF(OR(L530="Proposta sem próximo contato",L530="Próximo contato atrasado"),MAX(N$4:N529)+1,"")</f>
        <v/>
      </c>
    </row>
    <row r="531">
      <c r="A531" s="21" t="n"/>
      <c r="B531" s="14" t="n"/>
      <c r="C531" s="22" t="n"/>
      <c r="D531" s="14" t="n"/>
      <c r="E531" s="23" t="n"/>
      <c r="F531" s="22" t="n"/>
      <c r="G531" s="22" t="n"/>
      <c r="H531" s="22" t="n"/>
      <c r="I531" s="22" t="n"/>
      <c r="J531" s="21" t="n"/>
      <c r="K531" s="23" t="n"/>
      <c r="L531" s="24">
        <f>IF(COUNTA(A531:K531)=0,"",IF(A531="","Falta a data do pedido",IF(AND(H531="Proposta enviada",J531=""),"Proposta sem próximo contato",IF(AND(OR(H531="Novo",H531="Em conversa",H531="Proposta enviada"),J531&lt;&gt;"",J531&lt;TODAY()),"Próximo contato atrasado",IF(AND(H531="Perdido",I531=""),"Falta o motivo da perda",IF(AND(H531="Fechado",K531=""),"Falta o valor fechado",IF(C531="","Falta como chegou","")))))))</f>
        <v/>
      </c>
      <c r="M531" s="14" t="n"/>
      <c r="N531">
        <f>IF(OR(L531="Proposta sem próximo contato",L531="Próximo contato atrasado"),MAX(N$4:N530)+1,"")</f>
        <v/>
      </c>
    </row>
    <row r="532">
      <c r="A532" s="21" t="n"/>
      <c r="B532" s="14" t="n"/>
      <c r="C532" s="22" t="n"/>
      <c r="D532" s="14" t="n"/>
      <c r="E532" s="23" t="n"/>
      <c r="F532" s="22" t="n"/>
      <c r="G532" s="22" t="n"/>
      <c r="H532" s="22" t="n"/>
      <c r="I532" s="22" t="n"/>
      <c r="J532" s="21" t="n"/>
      <c r="K532" s="23" t="n"/>
      <c r="L532" s="24">
        <f>IF(COUNTA(A532:K532)=0,"",IF(A532="","Falta a data do pedido",IF(AND(H532="Proposta enviada",J532=""),"Proposta sem próximo contato",IF(AND(OR(H532="Novo",H532="Em conversa",H532="Proposta enviada"),J532&lt;&gt;"",J532&lt;TODAY()),"Próximo contato atrasado",IF(AND(H532="Perdido",I532=""),"Falta o motivo da perda",IF(AND(H532="Fechado",K532=""),"Falta o valor fechado",IF(C532="","Falta como chegou","")))))))</f>
        <v/>
      </c>
      <c r="M532" s="14" t="n"/>
      <c r="N532">
        <f>IF(OR(L532="Proposta sem próximo contato",L532="Próximo contato atrasado"),MAX(N$4:N531)+1,"")</f>
        <v/>
      </c>
    </row>
    <row r="533">
      <c r="A533" s="21" t="n"/>
      <c r="B533" s="14" t="n"/>
      <c r="C533" s="22" t="n"/>
      <c r="D533" s="14" t="n"/>
      <c r="E533" s="23" t="n"/>
      <c r="F533" s="22" t="n"/>
      <c r="G533" s="22" t="n"/>
      <c r="H533" s="22" t="n"/>
      <c r="I533" s="22" t="n"/>
      <c r="J533" s="21" t="n"/>
      <c r="K533" s="23" t="n"/>
      <c r="L533" s="24">
        <f>IF(COUNTA(A533:K533)=0,"",IF(A533="","Falta a data do pedido",IF(AND(H533="Proposta enviada",J533=""),"Proposta sem próximo contato",IF(AND(OR(H533="Novo",H533="Em conversa",H533="Proposta enviada"),J533&lt;&gt;"",J533&lt;TODAY()),"Próximo contato atrasado",IF(AND(H533="Perdido",I533=""),"Falta o motivo da perda",IF(AND(H533="Fechado",K533=""),"Falta o valor fechado",IF(C533="","Falta como chegou","")))))))</f>
        <v/>
      </c>
      <c r="M533" s="14" t="n"/>
      <c r="N533">
        <f>IF(OR(L533="Proposta sem próximo contato",L533="Próximo contato atrasado"),MAX(N$4:N532)+1,"")</f>
        <v/>
      </c>
    </row>
    <row r="534">
      <c r="A534" s="21" t="n"/>
      <c r="B534" s="14" t="n"/>
      <c r="C534" s="22" t="n"/>
      <c r="D534" s="14" t="n"/>
      <c r="E534" s="23" t="n"/>
      <c r="F534" s="22" t="n"/>
      <c r="G534" s="22" t="n"/>
      <c r="H534" s="22" t="n"/>
      <c r="I534" s="22" t="n"/>
      <c r="J534" s="21" t="n"/>
      <c r="K534" s="23" t="n"/>
      <c r="L534" s="24">
        <f>IF(COUNTA(A534:K534)=0,"",IF(A534="","Falta a data do pedido",IF(AND(H534="Proposta enviada",J534=""),"Proposta sem próximo contato",IF(AND(OR(H534="Novo",H534="Em conversa",H534="Proposta enviada"),J534&lt;&gt;"",J534&lt;TODAY()),"Próximo contato atrasado",IF(AND(H534="Perdido",I534=""),"Falta o motivo da perda",IF(AND(H534="Fechado",K534=""),"Falta o valor fechado",IF(C534="","Falta como chegou","")))))))</f>
        <v/>
      </c>
      <c r="M534" s="14" t="n"/>
      <c r="N534">
        <f>IF(OR(L534="Proposta sem próximo contato",L534="Próximo contato atrasado"),MAX(N$4:N533)+1,"")</f>
        <v/>
      </c>
    </row>
    <row r="535">
      <c r="A535" s="21" t="n"/>
      <c r="B535" s="14" t="n"/>
      <c r="C535" s="22" t="n"/>
      <c r="D535" s="14" t="n"/>
      <c r="E535" s="23" t="n"/>
      <c r="F535" s="22" t="n"/>
      <c r="G535" s="22" t="n"/>
      <c r="H535" s="22" t="n"/>
      <c r="I535" s="22" t="n"/>
      <c r="J535" s="21" t="n"/>
      <c r="K535" s="23" t="n"/>
      <c r="L535" s="24">
        <f>IF(COUNTA(A535:K535)=0,"",IF(A535="","Falta a data do pedido",IF(AND(H535="Proposta enviada",J535=""),"Proposta sem próximo contato",IF(AND(OR(H535="Novo",H535="Em conversa",H535="Proposta enviada"),J535&lt;&gt;"",J535&lt;TODAY()),"Próximo contato atrasado",IF(AND(H535="Perdido",I535=""),"Falta o motivo da perda",IF(AND(H535="Fechado",K535=""),"Falta o valor fechado",IF(C535="","Falta como chegou","")))))))</f>
        <v/>
      </c>
      <c r="M535" s="14" t="n"/>
      <c r="N535">
        <f>IF(OR(L535="Proposta sem próximo contato",L535="Próximo contato atrasado"),MAX(N$4:N534)+1,"")</f>
        <v/>
      </c>
    </row>
    <row r="536">
      <c r="A536" s="21" t="n"/>
      <c r="B536" s="14" t="n"/>
      <c r="C536" s="22" t="n"/>
      <c r="D536" s="14" t="n"/>
      <c r="E536" s="23" t="n"/>
      <c r="F536" s="22" t="n"/>
      <c r="G536" s="22" t="n"/>
      <c r="H536" s="22" t="n"/>
      <c r="I536" s="22" t="n"/>
      <c r="J536" s="21" t="n"/>
      <c r="K536" s="23" t="n"/>
      <c r="L536" s="24">
        <f>IF(COUNTA(A536:K536)=0,"",IF(A536="","Falta a data do pedido",IF(AND(H536="Proposta enviada",J536=""),"Proposta sem próximo contato",IF(AND(OR(H536="Novo",H536="Em conversa",H536="Proposta enviada"),J536&lt;&gt;"",J536&lt;TODAY()),"Próximo contato atrasado",IF(AND(H536="Perdido",I536=""),"Falta o motivo da perda",IF(AND(H536="Fechado",K536=""),"Falta o valor fechado",IF(C536="","Falta como chegou","")))))))</f>
        <v/>
      </c>
      <c r="M536" s="14" t="n"/>
      <c r="N536">
        <f>IF(OR(L536="Proposta sem próximo contato",L536="Próximo contato atrasado"),MAX(N$4:N535)+1,"")</f>
        <v/>
      </c>
    </row>
    <row r="537">
      <c r="A537" s="21" t="n"/>
      <c r="B537" s="14" t="n"/>
      <c r="C537" s="22" t="n"/>
      <c r="D537" s="14" t="n"/>
      <c r="E537" s="23" t="n"/>
      <c r="F537" s="22" t="n"/>
      <c r="G537" s="22" t="n"/>
      <c r="H537" s="22" t="n"/>
      <c r="I537" s="22" t="n"/>
      <c r="J537" s="21" t="n"/>
      <c r="K537" s="23" t="n"/>
      <c r="L537" s="24">
        <f>IF(COUNTA(A537:K537)=0,"",IF(A537="","Falta a data do pedido",IF(AND(H537="Proposta enviada",J537=""),"Proposta sem próximo contato",IF(AND(OR(H537="Novo",H537="Em conversa",H537="Proposta enviada"),J537&lt;&gt;"",J537&lt;TODAY()),"Próximo contato atrasado",IF(AND(H537="Perdido",I537=""),"Falta o motivo da perda",IF(AND(H537="Fechado",K537=""),"Falta o valor fechado",IF(C537="","Falta como chegou","")))))))</f>
        <v/>
      </c>
      <c r="M537" s="14" t="n"/>
      <c r="N537">
        <f>IF(OR(L537="Proposta sem próximo contato",L537="Próximo contato atrasado"),MAX(N$4:N536)+1,"")</f>
        <v/>
      </c>
    </row>
    <row r="538">
      <c r="A538" s="21" t="n"/>
      <c r="B538" s="14" t="n"/>
      <c r="C538" s="22" t="n"/>
      <c r="D538" s="14" t="n"/>
      <c r="E538" s="23" t="n"/>
      <c r="F538" s="22" t="n"/>
      <c r="G538" s="22" t="n"/>
      <c r="H538" s="22" t="n"/>
      <c r="I538" s="22" t="n"/>
      <c r="J538" s="21" t="n"/>
      <c r="K538" s="23" t="n"/>
      <c r="L538" s="24">
        <f>IF(COUNTA(A538:K538)=0,"",IF(A538="","Falta a data do pedido",IF(AND(H538="Proposta enviada",J538=""),"Proposta sem próximo contato",IF(AND(OR(H538="Novo",H538="Em conversa",H538="Proposta enviada"),J538&lt;&gt;"",J538&lt;TODAY()),"Próximo contato atrasado",IF(AND(H538="Perdido",I538=""),"Falta o motivo da perda",IF(AND(H538="Fechado",K538=""),"Falta o valor fechado",IF(C538="","Falta como chegou","")))))))</f>
        <v/>
      </c>
      <c r="M538" s="14" t="n"/>
      <c r="N538">
        <f>IF(OR(L538="Proposta sem próximo contato",L538="Próximo contato atrasado"),MAX(N$4:N537)+1,"")</f>
        <v/>
      </c>
    </row>
    <row r="539">
      <c r="A539" s="21" t="n"/>
      <c r="B539" s="14" t="n"/>
      <c r="C539" s="22" t="n"/>
      <c r="D539" s="14" t="n"/>
      <c r="E539" s="23" t="n"/>
      <c r="F539" s="22" t="n"/>
      <c r="G539" s="22" t="n"/>
      <c r="H539" s="22" t="n"/>
      <c r="I539" s="22" t="n"/>
      <c r="J539" s="21" t="n"/>
      <c r="K539" s="23" t="n"/>
      <c r="L539" s="24">
        <f>IF(COUNTA(A539:K539)=0,"",IF(A539="","Falta a data do pedido",IF(AND(H539="Proposta enviada",J539=""),"Proposta sem próximo contato",IF(AND(OR(H539="Novo",H539="Em conversa",H539="Proposta enviada"),J539&lt;&gt;"",J539&lt;TODAY()),"Próximo contato atrasado",IF(AND(H539="Perdido",I539=""),"Falta o motivo da perda",IF(AND(H539="Fechado",K539=""),"Falta o valor fechado",IF(C539="","Falta como chegou","")))))))</f>
        <v/>
      </c>
      <c r="M539" s="14" t="n"/>
      <c r="N539">
        <f>IF(OR(L539="Proposta sem próximo contato",L539="Próximo contato atrasado"),MAX(N$4:N538)+1,"")</f>
        <v/>
      </c>
    </row>
    <row r="540">
      <c r="A540" s="21" t="n"/>
      <c r="B540" s="14" t="n"/>
      <c r="C540" s="22" t="n"/>
      <c r="D540" s="14" t="n"/>
      <c r="E540" s="23" t="n"/>
      <c r="F540" s="22" t="n"/>
      <c r="G540" s="22" t="n"/>
      <c r="H540" s="22" t="n"/>
      <c r="I540" s="22" t="n"/>
      <c r="J540" s="21" t="n"/>
      <c r="K540" s="23" t="n"/>
      <c r="L540" s="24">
        <f>IF(COUNTA(A540:K540)=0,"",IF(A540="","Falta a data do pedido",IF(AND(H540="Proposta enviada",J540=""),"Proposta sem próximo contato",IF(AND(OR(H540="Novo",H540="Em conversa",H540="Proposta enviada"),J540&lt;&gt;"",J540&lt;TODAY()),"Próximo contato atrasado",IF(AND(H540="Perdido",I540=""),"Falta o motivo da perda",IF(AND(H540="Fechado",K540=""),"Falta o valor fechado",IF(C540="","Falta como chegou","")))))))</f>
        <v/>
      </c>
      <c r="M540" s="14" t="n"/>
      <c r="N540">
        <f>IF(OR(L540="Proposta sem próximo contato",L540="Próximo contato atrasado"),MAX(N$4:N539)+1,"")</f>
        <v/>
      </c>
    </row>
    <row r="541">
      <c r="A541" s="21" t="n"/>
      <c r="B541" s="14" t="n"/>
      <c r="C541" s="22" t="n"/>
      <c r="D541" s="14" t="n"/>
      <c r="E541" s="23" t="n"/>
      <c r="F541" s="22" t="n"/>
      <c r="G541" s="22" t="n"/>
      <c r="H541" s="22" t="n"/>
      <c r="I541" s="22" t="n"/>
      <c r="J541" s="21" t="n"/>
      <c r="K541" s="23" t="n"/>
      <c r="L541" s="24">
        <f>IF(COUNTA(A541:K541)=0,"",IF(A541="","Falta a data do pedido",IF(AND(H541="Proposta enviada",J541=""),"Proposta sem próximo contato",IF(AND(OR(H541="Novo",H541="Em conversa",H541="Proposta enviada"),J541&lt;&gt;"",J541&lt;TODAY()),"Próximo contato atrasado",IF(AND(H541="Perdido",I541=""),"Falta o motivo da perda",IF(AND(H541="Fechado",K541=""),"Falta o valor fechado",IF(C541="","Falta como chegou","")))))))</f>
        <v/>
      </c>
      <c r="M541" s="14" t="n"/>
      <c r="N541">
        <f>IF(OR(L541="Proposta sem próximo contato",L541="Próximo contato atrasado"),MAX(N$4:N540)+1,"")</f>
        <v/>
      </c>
    </row>
    <row r="542">
      <c r="A542" s="21" t="n"/>
      <c r="B542" s="14" t="n"/>
      <c r="C542" s="22" t="n"/>
      <c r="D542" s="14" t="n"/>
      <c r="E542" s="23" t="n"/>
      <c r="F542" s="22" t="n"/>
      <c r="G542" s="22" t="n"/>
      <c r="H542" s="22" t="n"/>
      <c r="I542" s="22" t="n"/>
      <c r="J542" s="21" t="n"/>
      <c r="K542" s="23" t="n"/>
      <c r="L542" s="24">
        <f>IF(COUNTA(A542:K542)=0,"",IF(A542="","Falta a data do pedido",IF(AND(H542="Proposta enviada",J542=""),"Proposta sem próximo contato",IF(AND(OR(H542="Novo",H542="Em conversa",H542="Proposta enviada"),J542&lt;&gt;"",J542&lt;TODAY()),"Próximo contato atrasado",IF(AND(H542="Perdido",I542=""),"Falta o motivo da perda",IF(AND(H542="Fechado",K542=""),"Falta o valor fechado",IF(C542="","Falta como chegou","")))))))</f>
        <v/>
      </c>
      <c r="M542" s="14" t="n"/>
      <c r="N542">
        <f>IF(OR(L542="Proposta sem próximo contato",L542="Próximo contato atrasado"),MAX(N$4:N541)+1,"")</f>
        <v/>
      </c>
    </row>
    <row r="543">
      <c r="A543" s="21" t="n"/>
      <c r="B543" s="14" t="n"/>
      <c r="C543" s="22" t="n"/>
      <c r="D543" s="14" t="n"/>
      <c r="E543" s="23" t="n"/>
      <c r="F543" s="22" t="n"/>
      <c r="G543" s="22" t="n"/>
      <c r="H543" s="22" t="n"/>
      <c r="I543" s="22" t="n"/>
      <c r="J543" s="21" t="n"/>
      <c r="K543" s="23" t="n"/>
      <c r="L543" s="24">
        <f>IF(COUNTA(A543:K543)=0,"",IF(A543="","Falta a data do pedido",IF(AND(H543="Proposta enviada",J543=""),"Proposta sem próximo contato",IF(AND(OR(H543="Novo",H543="Em conversa",H543="Proposta enviada"),J543&lt;&gt;"",J543&lt;TODAY()),"Próximo contato atrasado",IF(AND(H543="Perdido",I543=""),"Falta o motivo da perda",IF(AND(H543="Fechado",K543=""),"Falta o valor fechado",IF(C543="","Falta como chegou","")))))))</f>
        <v/>
      </c>
      <c r="M543" s="14" t="n"/>
      <c r="N543">
        <f>IF(OR(L543="Proposta sem próximo contato",L543="Próximo contato atrasado"),MAX(N$4:N542)+1,"")</f>
        <v/>
      </c>
    </row>
    <row r="544">
      <c r="A544" s="21" t="n"/>
      <c r="B544" s="14" t="n"/>
      <c r="C544" s="22" t="n"/>
      <c r="D544" s="14" t="n"/>
      <c r="E544" s="23" t="n"/>
      <c r="F544" s="22" t="n"/>
      <c r="G544" s="22" t="n"/>
      <c r="H544" s="22" t="n"/>
      <c r="I544" s="22" t="n"/>
      <c r="J544" s="21" t="n"/>
      <c r="K544" s="23" t="n"/>
      <c r="L544" s="24">
        <f>IF(COUNTA(A544:K544)=0,"",IF(A544="","Falta a data do pedido",IF(AND(H544="Proposta enviada",J544=""),"Proposta sem próximo contato",IF(AND(OR(H544="Novo",H544="Em conversa",H544="Proposta enviada"),J544&lt;&gt;"",J544&lt;TODAY()),"Próximo contato atrasado",IF(AND(H544="Perdido",I544=""),"Falta o motivo da perda",IF(AND(H544="Fechado",K544=""),"Falta o valor fechado",IF(C544="","Falta como chegou","")))))))</f>
        <v/>
      </c>
      <c r="M544" s="14" t="n"/>
      <c r="N544">
        <f>IF(OR(L544="Proposta sem próximo contato",L544="Próximo contato atrasado"),MAX(N$4:N543)+1,"")</f>
        <v/>
      </c>
    </row>
    <row r="545">
      <c r="A545" s="21" t="n"/>
      <c r="B545" s="14" t="n"/>
      <c r="C545" s="22" t="n"/>
      <c r="D545" s="14" t="n"/>
      <c r="E545" s="23" t="n"/>
      <c r="F545" s="22" t="n"/>
      <c r="G545" s="22" t="n"/>
      <c r="H545" s="22" t="n"/>
      <c r="I545" s="22" t="n"/>
      <c r="J545" s="21" t="n"/>
      <c r="K545" s="23" t="n"/>
      <c r="L545" s="24">
        <f>IF(COUNTA(A545:K545)=0,"",IF(A545="","Falta a data do pedido",IF(AND(H545="Proposta enviada",J545=""),"Proposta sem próximo contato",IF(AND(OR(H545="Novo",H545="Em conversa",H545="Proposta enviada"),J545&lt;&gt;"",J545&lt;TODAY()),"Próximo contato atrasado",IF(AND(H545="Perdido",I545=""),"Falta o motivo da perda",IF(AND(H545="Fechado",K545=""),"Falta o valor fechado",IF(C545="","Falta como chegou","")))))))</f>
        <v/>
      </c>
      <c r="M545" s="14" t="n"/>
      <c r="N545">
        <f>IF(OR(L545="Proposta sem próximo contato",L545="Próximo contato atrasado"),MAX(N$4:N544)+1,"")</f>
        <v/>
      </c>
    </row>
    <row r="546">
      <c r="A546" s="21" t="n"/>
      <c r="B546" s="14" t="n"/>
      <c r="C546" s="22" t="n"/>
      <c r="D546" s="14" t="n"/>
      <c r="E546" s="23" t="n"/>
      <c r="F546" s="22" t="n"/>
      <c r="G546" s="22" t="n"/>
      <c r="H546" s="22" t="n"/>
      <c r="I546" s="22" t="n"/>
      <c r="J546" s="21" t="n"/>
      <c r="K546" s="23" t="n"/>
      <c r="L546" s="24">
        <f>IF(COUNTA(A546:K546)=0,"",IF(A546="","Falta a data do pedido",IF(AND(H546="Proposta enviada",J546=""),"Proposta sem próximo contato",IF(AND(OR(H546="Novo",H546="Em conversa",H546="Proposta enviada"),J546&lt;&gt;"",J546&lt;TODAY()),"Próximo contato atrasado",IF(AND(H546="Perdido",I546=""),"Falta o motivo da perda",IF(AND(H546="Fechado",K546=""),"Falta o valor fechado",IF(C546="","Falta como chegou","")))))))</f>
        <v/>
      </c>
      <c r="M546" s="14" t="n"/>
      <c r="N546">
        <f>IF(OR(L546="Proposta sem próximo contato",L546="Próximo contato atrasado"),MAX(N$4:N545)+1,"")</f>
        <v/>
      </c>
    </row>
    <row r="547">
      <c r="A547" s="21" t="n"/>
      <c r="B547" s="14" t="n"/>
      <c r="C547" s="22" t="n"/>
      <c r="D547" s="14" t="n"/>
      <c r="E547" s="23" t="n"/>
      <c r="F547" s="22" t="n"/>
      <c r="G547" s="22" t="n"/>
      <c r="H547" s="22" t="n"/>
      <c r="I547" s="22" t="n"/>
      <c r="J547" s="21" t="n"/>
      <c r="K547" s="23" t="n"/>
      <c r="L547" s="24">
        <f>IF(COUNTA(A547:K547)=0,"",IF(A547="","Falta a data do pedido",IF(AND(H547="Proposta enviada",J547=""),"Proposta sem próximo contato",IF(AND(OR(H547="Novo",H547="Em conversa",H547="Proposta enviada"),J547&lt;&gt;"",J547&lt;TODAY()),"Próximo contato atrasado",IF(AND(H547="Perdido",I547=""),"Falta o motivo da perda",IF(AND(H547="Fechado",K547=""),"Falta o valor fechado",IF(C547="","Falta como chegou","")))))))</f>
        <v/>
      </c>
      <c r="M547" s="14" t="n"/>
      <c r="N547">
        <f>IF(OR(L547="Proposta sem próximo contato",L547="Próximo contato atrasado"),MAX(N$4:N546)+1,"")</f>
        <v/>
      </c>
    </row>
    <row r="548">
      <c r="A548" s="21" t="n"/>
      <c r="B548" s="14" t="n"/>
      <c r="C548" s="22" t="n"/>
      <c r="D548" s="14" t="n"/>
      <c r="E548" s="23" t="n"/>
      <c r="F548" s="22" t="n"/>
      <c r="G548" s="22" t="n"/>
      <c r="H548" s="22" t="n"/>
      <c r="I548" s="22" t="n"/>
      <c r="J548" s="21" t="n"/>
      <c r="K548" s="23" t="n"/>
      <c r="L548" s="24">
        <f>IF(COUNTA(A548:K548)=0,"",IF(A548="","Falta a data do pedido",IF(AND(H548="Proposta enviada",J548=""),"Proposta sem próximo contato",IF(AND(OR(H548="Novo",H548="Em conversa",H548="Proposta enviada"),J548&lt;&gt;"",J548&lt;TODAY()),"Próximo contato atrasado",IF(AND(H548="Perdido",I548=""),"Falta o motivo da perda",IF(AND(H548="Fechado",K548=""),"Falta o valor fechado",IF(C548="","Falta como chegou","")))))))</f>
        <v/>
      </c>
      <c r="M548" s="14" t="n"/>
      <c r="N548">
        <f>IF(OR(L548="Proposta sem próximo contato",L548="Próximo contato atrasado"),MAX(N$4:N547)+1,"")</f>
        <v/>
      </c>
    </row>
    <row r="549">
      <c r="A549" s="21" t="n"/>
      <c r="B549" s="14" t="n"/>
      <c r="C549" s="22" t="n"/>
      <c r="D549" s="14" t="n"/>
      <c r="E549" s="23" t="n"/>
      <c r="F549" s="22" t="n"/>
      <c r="G549" s="22" t="n"/>
      <c r="H549" s="22" t="n"/>
      <c r="I549" s="22" t="n"/>
      <c r="J549" s="21" t="n"/>
      <c r="K549" s="23" t="n"/>
      <c r="L549" s="24">
        <f>IF(COUNTA(A549:K549)=0,"",IF(A549="","Falta a data do pedido",IF(AND(H549="Proposta enviada",J549=""),"Proposta sem próximo contato",IF(AND(OR(H549="Novo",H549="Em conversa",H549="Proposta enviada"),J549&lt;&gt;"",J549&lt;TODAY()),"Próximo contato atrasado",IF(AND(H549="Perdido",I549=""),"Falta o motivo da perda",IF(AND(H549="Fechado",K549=""),"Falta o valor fechado",IF(C549="","Falta como chegou","")))))))</f>
        <v/>
      </c>
      <c r="M549" s="14" t="n"/>
      <c r="N549">
        <f>IF(OR(L549="Proposta sem próximo contato",L549="Próximo contato atrasado"),MAX(N$4:N548)+1,"")</f>
        <v/>
      </c>
    </row>
    <row r="550">
      <c r="A550" s="21" t="n"/>
      <c r="B550" s="14" t="n"/>
      <c r="C550" s="22" t="n"/>
      <c r="D550" s="14" t="n"/>
      <c r="E550" s="23" t="n"/>
      <c r="F550" s="22" t="n"/>
      <c r="G550" s="22" t="n"/>
      <c r="H550" s="22" t="n"/>
      <c r="I550" s="22" t="n"/>
      <c r="J550" s="21" t="n"/>
      <c r="K550" s="23" t="n"/>
      <c r="L550" s="24">
        <f>IF(COUNTA(A550:K550)=0,"",IF(A550="","Falta a data do pedido",IF(AND(H550="Proposta enviada",J550=""),"Proposta sem próximo contato",IF(AND(OR(H550="Novo",H550="Em conversa",H550="Proposta enviada"),J550&lt;&gt;"",J550&lt;TODAY()),"Próximo contato atrasado",IF(AND(H550="Perdido",I550=""),"Falta o motivo da perda",IF(AND(H550="Fechado",K550=""),"Falta o valor fechado",IF(C550="","Falta como chegou","")))))))</f>
        <v/>
      </c>
      <c r="M550" s="14" t="n"/>
      <c r="N550">
        <f>IF(OR(L550="Proposta sem próximo contato",L550="Próximo contato atrasado"),MAX(N$4:N549)+1,"")</f>
        <v/>
      </c>
    </row>
    <row r="551">
      <c r="A551" s="21" t="n"/>
      <c r="B551" s="14" t="n"/>
      <c r="C551" s="22" t="n"/>
      <c r="D551" s="14" t="n"/>
      <c r="E551" s="23" t="n"/>
      <c r="F551" s="22" t="n"/>
      <c r="G551" s="22" t="n"/>
      <c r="H551" s="22" t="n"/>
      <c r="I551" s="22" t="n"/>
      <c r="J551" s="21" t="n"/>
      <c r="K551" s="23" t="n"/>
      <c r="L551" s="24">
        <f>IF(COUNTA(A551:K551)=0,"",IF(A551="","Falta a data do pedido",IF(AND(H551="Proposta enviada",J551=""),"Proposta sem próximo contato",IF(AND(OR(H551="Novo",H551="Em conversa",H551="Proposta enviada"),J551&lt;&gt;"",J551&lt;TODAY()),"Próximo contato atrasado",IF(AND(H551="Perdido",I551=""),"Falta o motivo da perda",IF(AND(H551="Fechado",K551=""),"Falta o valor fechado",IF(C551="","Falta como chegou","")))))))</f>
        <v/>
      </c>
      <c r="M551" s="14" t="n"/>
      <c r="N551">
        <f>IF(OR(L551="Proposta sem próximo contato",L551="Próximo contato atrasado"),MAX(N$4:N550)+1,"")</f>
        <v/>
      </c>
    </row>
    <row r="552">
      <c r="A552" s="21" t="n"/>
      <c r="B552" s="14" t="n"/>
      <c r="C552" s="22" t="n"/>
      <c r="D552" s="14" t="n"/>
      <c r="E552" s="23" t="n"/>
      <c r="F552" s="22" t="n"/>
      <c r="G552" s="22" t="n"/>
      <c r="H552" s="22" t="n"/>
      <c r="I552" s="22" t="n"/>
      <c r="J552" s="21" t="n"/>
      <c r="K552" s="23" t="n"/>
      <c r="L552" s="24">
        <f>IF(COUNTA(A552:K552)=0,"",IF(A552="","Falta a data do pedido",IF(AND(H552="Proposta enviada",J552=""),"Proposta sem próximo contato",IF(AND(OR(H552="Novo",H552="Em conversa",H552="Proposta enviada"),J552&lt;&gt;"",J552&lt;TODAY()),"Próximo contato atrasado",IF(AND(H552="Perdido",I552=""),"Falta o motivo da perda",IF(AND(H552="Fechado",K552=""),"Falta o valor fechado",IF(C552="","Falta como chegou","")))))))</f>
        <v/>
      </c>
      <c r="M552" s="14" t="n"/>
      <c r="N552">
        <f>IF(OR(L552="Proposta sem próximo contato",L552="Próximo contato atrasado"),MAX(N$4:N551)+1,"")</f>
        <v/>
      </c>
    </row>
    <row r="553">
      <c r="A553" s="21" t="n"/>
      <c r="B553" s="14" t="n"/>
      <c r="C553" s="22" t="n"/>
      <c r="D553" s="14" t="n"/>
      <c r="E553" s="23" t="n"/>
      <c r="F553" s="22" t="n"/>
      <c r="G553" s="22" t="n"/>
      <c r="H553" s="22" t="n"/>
      <c r="I553" s="22" t="n"/>
      <c r="J553" s="21" t="n"/>
      <c r="K553" s="23" t="n"/>
      <c r="L553" s="24">
        <f>IF(COUNTA(A553:K553)=0,"",IF(A553="","Falta a data do pedido",IF(AND(H553="Proposta enviada",J553=""),"Proposta sem próximo contato",IF(AND(OR(H553="Novo",H553="Em conversa",H553="Proposta enviada"),J553&lt;&gt;"",J553&lt;TODAY()),"Próximo contato atrasado",IF(AND(H553="Perdido",I553=""),"Falta o motivo da perda",IF(AND(H553="Fechado",K553=""),"Falta o valor fechado",IF(C553="","Falta como chegou","")))))))</f>
        <v/>
      </c>
      <c r="M553" s="14" t="n"/>
      <c r="N553">
        <f>IF(OR(L553="Proposta sem próximo contato",L553="Próximo contato atrasado"),MAX(N$4:N552)+1,"")</f>
        <v/>
      </c>
    </row>
    <row r="554">
      <c r="A554" s="21" t="n"/>
      <c r="B554" s="14" t="n"/>
      <c r="C554" s="22" t="n"/>
      <c r="D554" s="14" t="n"/>
      <c r="E554" s="23" t="n"/>
      <c r="F554" s="22" t="n"/>
      <c r="G554" s="22" t="n"/>
      <c r="H554" s="22" t="n"/>
      <c r="I554" s="22" t="n"/>
      <c r="J554" s="21" t="n"/>
      <c r="K554" s="23" t="n"/>
      <c r="L554" s="24">
        <f>IF(COUNTA(A554:K554)=0,"",IF(A554="","Falta a data do pedido",IF(AND(H554="Proposta enviada",J554=""),"Proposta sem próximo contato",IF(AND(OR(H554="Novo",H554="Em conversa",H554="Proposta enviada"),J554&lt;&gt;"",J554&lt;TODAY()),"Próximo contato atrasado",IF(AND(H554="Perdido",I554=""),"Falta o motivo da perda",IF(AND(H554="Fechado",K554=""),"Falta o valor fechado",IF(C554="","Falta como chegou","")))))))</f>
        <v/>
      </c>
      <c r="M554" s="14" t="n"/>
      <c r="N554">
        <f>IF(OR(L554="Proposta sem próximo contato",L554="Próximo contato atrasado"),MAX(N$4:N553)+1,"")</f>
        <v/>
      </c>
    </row>
    <row r="555">
      <c r="A555" s="21" t="n"/>
      <c r="B555" s="14" t="n"/>
      <c r="C555" s="22" t="n"/>
      <c r="D555" s="14" t="n"/>
      <c r="E555" s="23" t="n"/>
      <c r="F555" s="22" t="n"/>
      <c r="G555" s="22" t="n"/>
      <c r="H555" s="22" t="n"/>
      <c r="I555" s="22" t="n"/>
      <c r="J555" s="21" t="n"/>
      <c r="K555" s="23" t="n"/>
      <c r="L555" s="24">
        <f>IF(COUNTA(A555:K555)=0,"",IF(A555="","Falta a data do pedido",IF(AND(H555="Proposta enviada",J555=""),"Proposta sem próximo contato",IF(AND(OR(H555="Novo",H555="Em conversa",H555="Proposta enviada"),J555&lt;&gt;"",J555&lt;TODAY()),"Próximo contato atrasado",IF(AND(H555="Perdido",I555=""),"Falta o motivo da perda",IF(AND(H555="Fechado",K555=""),"Falta o valor fechado",IF(C555="","Falta como chegou","")))))))</f>
        <v/>
      </c>
      <c r="M555" s="14" t="n"/>
      <c r="N555">
        <f>IF(OR(L555="Proposta sem próximo contato",L555="Próximo contato atrasado"),MAX(N$4:N554)+1,"")</f>
        <v/>
      </c>
    </row>
    <row r="556">
      <c r="A556" s="21" t="n"/>
      <c r="B556" s="14" t="n"/>
      <c r="C556" s="22" t="n"/>
      <c r="D556" s="14" t="n"/>
      <c r="E556" s="23" t="n"/>
      <c r="F556" s="22" t="n"/>
      <c r="G556" s="22" t="n"/>
      <c r="H556" s="22" t="n"/>
      <c r="I556" s="22" t="n"/>
      <c r="J556" s="21" t="n"/>
      <c r="K556" s="23" t="n"/>
      <c r="L556" s="24">
        <f>IF(COUNTA(A556:K556)=0,"",IF(A556="","Falta a data do pedido",IF(AND(H556="Proposta enviada",J556=""),"Proposta sem próximo contato",IF(AND(OR(H556="Novo",H556="Em conversa",H556="Proposta enviada"),J556&lt;&gt;"",J556&lt;TODAY()),"Próximo contato atrasado",IF(AND(H556="Perdido",I556=""),"Falta o motivo da perda",IF(AND(H556="Fechado",K556=""),"Falta o valor fechado",IF(C556="","Falta como chegou","")))))))</f>
        <v/>
      </c>
      <c r="M556" s="14" t="n"/>
      <c r="N556">
        <f>IF(OR(L556="Proposta sem próximo contato",L556="Próximo contato atrasado"),MAX(N$4:N555)+1,"")</f>
        <v/>
      </c>
    </row>
    <row r="557">
      <c r="A557" s="21" t="n"/>
      <c r="B557" s="14" t="n"/>
      <c r="C557" s="22" t="n"/>
      <c r="D557" s="14" t="n"/>
      <c r="E557" s="23" t="n"/>
      <c r="F557" s="22" t="n"/>
      <c r="G557" s="22" t="n"/>
      <c r="H557" s="22" t="n"/>
      <c r="I557" s="22" t="n"/>
      <c r="J557" s="21" t="n"/>
      <c r="K557" s="23" t="n"/>
      <c r="L557" s="24">
        <f>IF(COUNTA(A557:K557)=0,"",IF(A557="","Falta a data do pedido",IF(AND(H557="Proposta enviada",J557=""),"Proposta sem próximo contato",IF(AND(OR(H557="Novo",H557="Em conversa",H557="Proposta enviada"),J557&lt;&gt;"",J557&lt;TODAY()),"Próximo contato atrasado",IF(AND(H557="Perdido",I557=""),"Falta o motivo da perda",IF(AND(H557="Fechado",K557=""),"Falta o valor fechado",IF(C557="","Falta como chegou","")))))))</f>
        <v/>
      </c>
      <c r="M557" s="14" t="n"/>
      <c r="N557">
        <f>IF(OR(L557="Proposta sem próximo contato",L557="Próximo contato atrasado"),MAX(N$4:N556)+1,"")</f>
        <v/>
      </c>
    </row>
    <row r="558">
      <c r="A558" s="21" t="n"/>
      <c r="B558" s="14" t="n"/>
      <c r="C558" s="22" t="n"/>
      <c r="D558" s="14" t="n"/>
      <c r="E558" s="23" t="n"/>
      <c r="F558" s="22" t="n"/>
      <c r="G558" s="22" t="n"/>
      <c r="H558" s="22" t="n"/>
      <c r="I558" s="22" t="n"/>
      <c r="J558" s="21" t="n"/>
      <c r="K558" s="23" t="n"/>
      <c r="L558" s="24">
        <f>IF(COUNTA(A558:K558)=0,"",IF(A558="","Falta a data do pedido",IF(AND(H558="Proposta enviada",J558=""),"Proposta sem próximo contato",IF(AND(OR(H558="Novo",H558="Em conversa",H558="Proposta enviada"),J558&lt;&gt;"",J558&lt;TODAY()),"Próximo contato atrasado",IF(AND(H558="Perdido",I558=""),"Falta o motivo da perda",IF(AND(H558="Fechado",K558=""),"Falta o valor fechado",IF(C558="","Falta como chegou","")))))))</f>
        <v/>
      </c>
      <c r="M558" s="14" t="n"/>
      <c r="N558">
        <f>IF(OR(L558="Proposta sem próximo contato",L558="Próximo contato atrasado"),MAX(N$4:N557)+1,"")</f>
        <v/>
      </c>
    </row>
    <row r="559">
      <c r="A559" s="21" t="n"/>
      <c r="B559" s="14" t="n"/>
      <c r="C559" s="22" t="n"/>
      <c r="D559" s="14" t="n"/>
      <c r="E559" s="23" t="n"/>
      <c r="F559" s="22" t="n"/>
      <c r="G559" s="22" t="n"/>
      <c r="H559" s="22" t="n"/>
      <c r="I559" s="22" t="n"/>
      <c r="J559" s="21" t="n"/>
      <c r="K559" s="23" t="n"/>
      <c r="L559" s="24">
        <f>IF(COUNTA(A559:K559)=0,"",IF(A559="","Falta a data do pedido",IF(AND(H559="Proposta enviada",J559=""),"Proposta sem próximo contato",IF(AND(OR(H559="Novo",H559="Em conversa",H559="Proposta enviada"),J559&lt;&gt;"",J559&lt;TODAY()),"Próximo contato atrasado",IF(AND(H559="Perdido",I559=""),"Falta o motivo da perda",IF(AND(H559="Fechado",K559=""),"Falta o valor fechado",IF(C559="","Falta como chegou","")))))))</f>
        <v/>
      </c>
      <c r="M559" s="14" t="n"/>
      <c r="N559">
        <f>IF(OR(L559="Proposta sem próximo contato",L559="Próximo contato atrasado"),MAX(N$4:N558)+1,"")</f>
        <v/>
      </c>
    </row>
    <row r="560">
      <c r="A560" s="21" t="n"/>
      <c r="B560" s="14" t="n"/>
      <c r="C560" s="22" t="n"/>
      <c r="D560" s="14" t="n"/>
      <c r="E560" s="23" t="n"/>
      <c r="F560" s="22" t="n"/>
      <c r="G560" s="22" t="n"/>
      <c r="H560" s="22" t="n"/>
      <c r="I560" s="22" t="n"/>
      <c r="J560" s="21" t="n"/>
      <c r="K560" s="23" t="n"/>
      <c r="L560" s="24">
        <f>IF(COUNTA(A560:K560)=0,"",IF(A560="","Falta a data do pedido",IF(AND(H560="Proposta enviada",J560=""),"Proposta sem próximo contato",IF(AND(OR(H560="Novo",H560="Em conversa",H560="Proposta enviada"),J560&lt;&gt;"",J560&lt;TODAY()),"Próximo contato atrasado",IF(AND(H560="Perdido",I560=""),"Falta o motivo da perda",IF(AND(H560="Fechado",K560=""),"Falta o valor fechado",IF(C560="","Falta como chegou","")))))))</f>
        <v/>
      </c>
      <c r="M560" s="14" t="n"/>
      <c r="N560">
        <f>IF(OR(L560="Proposta sem próximo contato",L560="Próximo contato atrasado"),MAX(N$4:N559)+1,"")</f>
        <v/>
      </c>
    </row>
    <row r="561">
      <c r="A561" s="21" t="n"/>
      <c r="B561" s="14" t="n"/>
      <c r="C561" s="22" t="n"/>
      <c r="D561" s="14" t="n"/>
      <c r="E561" s="23" t="n"/>
      <c r="F561" s="22" t="n"/>
      <c r="G561" s="22" t="n"/>
      <c r="H561" s="22" t="n"/>
      <c r="I561" s="22" t="n"/>
      <c r="J561" s="21" t="n"/>
      <c r="K561" s="23" t="n"/>
      <c r="L561" s="24">
        <f>IF(COUNTA(A561:K561)=0,"",IF(A561="","Falta a data do pedido",IF(AND(H561="Proposta enviada",J561=""),"Proposta sem próximo contato",IF(AND(OR(H561="Novo",H561="Em conversa",H561="Proposta enviada"),J561&lt;&gt;"",J561&lt;TODAY()),"Próximo contato atrasado",IF(AND(H561="Perdido",I561=""),"Falta o motivo da perda",IF(AND(H561="Fechado",K561=""),"Falta o valor fechado",IF(C561="","Falta como chegou","")))))))</f>
        <v/>
      </c>
      <c r="M561" s="14" t="n"/>
      <c r="N561">
        <f>IF(OR(L561="Proposta sem próximo contato",L561="Próximo contato atrasado"),MAX(N$4:N560)+1,"")</f>
        <v/>
      </c>
    </row>
    <row r="562">
      <c r="A562" s="21" t="n"/>
      <c r="B562" s="14" t="n"/>
      <c r="C562" s="22" t="n"/>
      <c r="D562" s="14" t="n"/>
      <c r="E562" s="23" t="n"/>
      <c r="F562" s="22" t="n"/>
      <c r="G562" s="22" t="n"/>
      <c r="H562" s="22" t="n"/>
      <c r="I562" s="22" t="n"/>
      <c r="J562" s="21" t="n"/>
      <c r="K562" s="23" t="n"/>
      <c r="L562" s="24">
        <f>IF(COUNTA(A562:K562)=0,"",IF(A562="","Falta a data do pedido",IF(AND(H562="Proposta enviada",J562=""),"Proposta sem próximo contato",IF(AND(OR(H562="Novo",H562="Em conversa",H562="Proposta enviada"),J562&lt;&gt;"",J562&lt;TODAY()),"Próximo contato atrasado",IF(AND(H562="Perdido",I562=""),"Falta o motivo da perda",IF(AND(H562="Fechado",K562=""),"Falta o valor fechado",IF(C562="","Falta como chegou","")))))))</f>
        <v/>
      </c>
      <c r="M562" s="14" t="n"/>
      <c r="N562">
        <f>IF(OR(L562="Proposta sem próximo contato",L562="Próximo contato atrasado"),MAX(N$4:N561)+1,"")</f>
        <v/>
      </c>
    </row>
    <row r="563">
      <c r="A563" s="21" t="n"/>
      <c r="B563" s="14" t="n"/>
      <c r="C563" s="22" t="n"/>
      <c r="D563" s="14" t="n"/>
      <c r="E563" s="23" t="n"/>
      <c r="F563" s="22" t="n"/>
      <c r="G563" s="22" t="n"/>
      <c r="H563" s="22" t="n"/>
      <c r="I563" s="22" t="n"/>
      <c r="J563" s="21" t="n"/>
      <c r="K563" s="23" t="n"/>
      <c r="L563" s="24">
        <f>IF(COUNTA(A563:K563)=0,"",IF(A563="","Falta a data do pedido",IF(AND(H563="Proposta enviada",J563=""),"Proposta sem próximo contato",IF(AND(OR(H563="Novo",H563="Em conversa",H563="Proposta enviada"),J563&lt;&gt;"",J563&lt;TODAY()),"Próximo contato atrasado",IF(AND(H563="Perdido",I563=""),"Falta o motivo da perda",IF(AND(H563="Fechado",K563=""),"Falta o valor fechado",IF(C563="","Falta como chegou","")))))))</f>
        <v/>
      </c>
      <c r="M563" s="14" t="n"/>
      <c r="N563">
        <f>IF(OR(L563="Proposta sem próximo contato",L563="Próximo contato atrasado"),MAX(N$4:N562)+1,"")</f>
        <v/>
      </c>
    </row>
    <row r="564">
      <c r="A564" s="21" t="n"/>
      <c r="B564" s="14" t="n"/>
      <c r="C564" s="22" t="n"/>
      <c r="D564" s="14" t="n"/>
      <c r="E564" s="23" t="n"/>
      <c r="F564" s="22" t="n"/>
      <c r="G564" s="22" t="n"/>
      <c r="H564" s="22" t="n"/>
      <c r="I564" s="22" t="n"/>
      <c r="J564" s="21" t="n"/>
      <c r="K564" s="23" t="n"/>
      <c r="L564" s="24">
        <f>IF(COUNTA(A564:K564)=0,"",IF(A564="","Falta a data do pedido",IF(AND(H564="Proposta enviada",J564=""),"Proposta sem próximo contato",IF(AND(OR(H564="Novo",H564="Em conversa",H564="Proposta enviada"),J564&lt;&gt;"",J564&lt;TODAY()),"Próximo contato atrasado",IF(AND(H564="Perdido",I564=""),"Falta o motivo da perda",IF(AND(H564="Fechado",K564=""),"Falta o valor fechado",IF(C564="","Falta como chegou","")))))))</f>
        <v/>
      </c>
      <c r="M564" s="14" t="n"/>
      <c r="N564">
        <f>IF(OR(L564="Proposta sem próximo contato",L564="Próximo contato atrasado"),MAX(N$4:N563)+1,"")</f>
        <v/>
      </c>
    </row>
    <row r="565">
      <c r="A565" s="21" t="n"/>
      <c r="B565" s="14" t="n"/>
      <c r="C565" s="22" t="n"/>
      <c r="D565" s="14" t="n"/>
      <c r="E565" s="23" t="n"/>
      <c r="F565" s="22" t="n"/>
      <c r="G565" s="22" t="n"/>
      <c r="H565" s="22" t="n"/>
      <c r="I565" s="22" t="n"/>
      <c r="J565" s="21" t="n"/>
      <c r="K565" s="23" t="n"/>
      <c r="L565" s="24">
        <f>IF(COUNTA(A565:K565)=0,"",IF(A565="","Falta a data do pedido",IF(AND(H565="Proposta enviada",J565=""),"Proposta sem próximo contato",IF(AND(OR(H565="Novo",H565="Em conversa",H565="Proposta enviada"),J565&lt;&gt;"",J565&lt;TODAY()),"Próximo contato atrasado",IF(AND(H565="Perdido",I565=""),"Falta o motivo da perda",IF(AND(H565="Fechado",K565=""),"Falta o valor fechado",IF(C565="","Falta como chegou","")))))))</f>
        <v/>
      </c>
      <c r="M565" s="14" t="n"/>
      <c r="N565">
        <f>IF(OR(L565="Proposta sem próximo contato",L565="Próximo contato atrasado"),MAX(N$4:N564)+1,"")</f>
        <v/>
      </c>
    </row>
    <row r="566">
      <c r="A566" s="21" t="n"/>
      <c r="B566" s="14" t="n"/>
      <c r="C566" s="22" t="n"/>
      <c r="D566" s="14" t="n"/>
      <c r="E566" s="23" t="n"/>
      <c r="F566" s="22" t="n"/>
      <c r="G566" s="22" t="n"/>
      <c r="H566" s="22" t="n"/>
      <c r="I566" s="22" t="n"/>
      <c r="J566" s="21" t="n"/>
      <c r="K566" s="23" t="n"/>
      <c r="L566" s="24">
        <f>IF(COUNTA(A566:K566)=0,"",IF(A566="","Falta a data do pedido",IF(AND(H566="Proposta enviada",J566=""),"Proposta sem próximo contato",IF(AND(OR(H566="Novo",H566="Em conversa",H566="Proposta enviada"),J566&lt;&gt;"",J566&lt;TODAY()),"Próximo contato atrasado",IF(AND(H566="Perdido",I566=""),"Falta o motivo da perda",IF(AND(H566="Fechado",K566=""),"Falta o valor fechado",IF(C566="","Falta como chegou","")))))))</f>
        <v/>
      </c>
      <c r="M566" s="14" t="n"/>
      <c r="N566">
        <f>IF(OR(L566="Proposta sem próximo contato",L566="Próximo contato atrasado"),MAX(N$4:N565)+1,"")</f>
        <v/>
      </c>
    </row>
    <row r="567">
      <c r="A567" s="21" t="n"/>
      <c r="B567" s="14" t="n"/>
      <c r="C567" s="22" t="n"/>
      <c r="D567" s="14" t="n"/>
      <c r="E567" s="23" t="n"/>
      <c r="F567" s="22" t="n"/>
      <c r="G567" s="22" t="n"/>
      <c r="H567" s="22" t="n"/>
      <c r="I567" s="22" t="n"/>
      <c r="J567" s="21" t="n"/>
      <c r="K567" s="23" t="n"/>
      <c r="L567" s="24">
        <f>IF(COUNTA(A567:K567)=0,"",IF(A567="","Falta a data do pedido",IF(AND(H567="Proposta enviada",J567=""),"Proposta sem próximo contato",IF(AND(OR(H567="Novo",H567="Em conversa",H567="Proposta enviada"),J567&lt;&gt;"",J567&lt;TODAY()),"Próximo contato atrasado",IF(AND(H567="Perdido",I567=""),"Falta o motivo da perda",IF(AND(H567="Fechado",K567=""),"Falta o valor fechado",IF(C567="","Falta como chegou","")))))))</f>
        <v/>
      </c>
      <c r="M567" s="14" t="n"/>
      <c r="N567">
        <f>IF(OR(L567="Proposta sem próximo contato",L567="Próximo contato atrasado"),MAX(N$4:N566)+1,"")</f>
        <v/>
      </c>
    </row>
    <row r="568">
      <c r="A568" s="21" t="n"/>
      <c r="B568" s="14" t="n"/>
      <c r="C568" s="22" t="n"/>
      <c r="D568" s="14" t="n"/>
      <c r="E568" s="23" t="n"/>
      <c r="F568" s="22" t="n"/>
      <c r="G568" s="22" t="n"/>
      <c r="H568" s="22" t="n"/>
      <c r="I568" s="22" t="n"/>
      <c r="J568" s="21" t="n"/>
      <c r="K568" s="23" t="n"/>
      <c r="L568" s="24">
        <f>IF(COUNTA(A568:K568)=0,"",IF(A568="","Falta a data do pedido",IF(AND(H568="Proposta enviada",J568=""),"Proposta sem próximo contato",IF(AND(OR(H568="Novo",H568="Em conversa",H568="Proposta enviada"),J568&lt;&gt;"",J568&lt;TODAY()),"Próximo contato atrasado",IF(AND(H568="Perdido",I568=""),"Falta o motivo da perda",IF(AND(H568="Fechado",K568=""),"Falta o valor fechado",IF(C568="","Falta como chegou","")))))))</f>
        <v/>
      </c>
      <c r="M568" s="14" t="n"/>
      <c r="N568">
        <f>IF(OR(L568="Proposta sem próximo contato",L568="Próximo contato atrasado"),MAX(N$4:N567)+1,"")</f>
        <v/>
      </c>
    </row>
    <row r="569">
      <c r="A569" s="21" t="n"/>
      <c r="B569" s="14" t="n"/>
      <c r="C569" s="22" t="n"/>
      <c r="D569" s="14" t="n"/>
      <c r="E569" s="23" t="n"/>
      <c r="F569" s="22" t="n"/>
      <c r="G569" s="22" t="n"/>
      <c r="H569" s="22" t="n"/>
      <c r="I569" s="22" t="n"/>
      <c r="J569" s="21" t="n"/>
      <c r="K569" s="23" t="n"/>
      <c r="L569" s="24">
        <f>IF(COUNTA(A569:K569)=0,"",IF(A569="","Falta a data do pedido",IF(AND(H569="Proposta enviada",J569=""),"Proposta sem próximo contato",IF(AND(OR(H569="Novo",H569="Em conversa",H569="Proposta enviada"),J569&lt;&gt;"",J569&lt;TODAY()),"Próximo contato atrasado",IF(AND(H569="Perdido",I569=""),"Falta o motivo da perda",IF(AND(H569="Fechado",K569=""),"Falta o valor fechado",IF(C569="","Falta como chegou","")))))))</f>
        <v/>
      </c>
      <c r="M569" s="14" t="n"/>
      <c r="N569">
        <f>IF(OR(L569="Proposta sem próximo contato",L569="Próximo contato atrasado"),MAX(N$4:N568)+1,"")</f>
        <v/>
      </c>
    </row>
    <row r="570">
      <c r="A570" s="21" t="n"/>
      <c r="B570" s="14" t="n"/>
      <c r="C570" s="22" t="n"/>
      <c r="D570" s="14" t="n"/>
      <c r="E570" s="23" t="n"/>
      <c r="F570" s="22" t="n"/>
      <c r="G570" s="22" t="n"/>
      <c r="H570" s="22" t="n"/>
      <c r="I570" s="22" t="n"/>
      <c r="J570" s="21" t="n"/>
      <c r="K570" s="23" t="n"/>
      <c r="L570" s="24">
        <f>IF(COUNTA(A570:K570)=0,"",IF(A570="","Falta a data do pedido",IF(AND(H570="Proposta enviada",J570=""),"Proposta sem próximo contato",IF(AND(OR(H570="Novo",H570="Em conversa",H570="Proposta enviada"),J570&lt;&gt;"",J570&lt;TODAY()),"Próximo contato atrasado",IF(AND(H570="Perdido",I570=""),"Falta o motivo da perda",IF(AND(H570="Fechado",K570=""),"Falta o valor fechado",IF(C570="","Falta como chegou","")))))))</f>
        <v/>
      </c>
      <c r="M570" s="14" t="n"/>
      <c r="N570">
        <f>IF(OR(L570="Proposta sem próximo contato",L570="Próximo contato atrasado"),MAX(N$4:N569)+1,"")</f>
        <v/>
      </c>
    </row>
    <row r="571">
      <c r="A571" s="21" t="n"/>
      <c r="B571" s="14" t="n"/>
      <c r="C571" s="22" t="n"/>
      <c r="D571" s="14" t="n"/>
      <c r="E571" s="23" t="n"/>
      <c r="F571" s="22" t="n"/>
      <c r="G571" s="22" t="n"/>
      <c r="H571" s="22" t="n"/>
      <c r="I571" s="22" t="n"/>
      <c r="J571" s="21" t="n"/>
      <c r="K571" s="23" t="n"/>
      <c r="L571" s="24">
        <f>IF(COUNTA(A571:K571)=0,"",IF(A571="","Falta a data do pedido",IF(AND(H571="Proposta enviada",J571=""),"Proposta sem próximo contato",IF(AND(OR(H571="Novo",H571="Em conversa",H571="Proposta enviada"),J571&lt;&gt;"",J571&lt;TODAY()),"Próximo contato atrasado",IF(AND(H571="Perdido",I571=""),"Falta o motivo da perda",IF(AND(H571="Fechado",K571=""),"Falta o valor fechado",IF(C571="","Falta como chegou","")))))))</f>
        <v/>
      </c>
      <c r="M571" s="14" t="n"/>
      <c r="N571">
        <f>IF(OR(L571="Proposta sem próximo contato",L571="Próximo contato atrasado"),MAX(N$4:N570)+1,"")</f>
        <v/>
      </c>
    </row>
    <row r="572">
      <c r="A572" s="21" t="n"/>
      <c r="B572" s="14" t="n"/>
      <c r="C572" s="22" t="n"/>
      <c r="D572" s="14" t="n"/>
      <c r="E572" s="23" t="n"/>
      <c r="F572" s="22" t="n"/>
      <c r="G572" s="22" t="n"/>
      <c r="H572" s="22" t="n"/>
      <c r="I572" s="22" t="n"/>
      <c r="J572" s="21" t="n"/>
      <c r="K572" s="23" t="n"/>
      <c r="L572" s="24">
        <f>IF(COUNTA(A572:K572)=0,"",IF(A572="","Falta a data do pedido",IF(AND(H572="Proposta enviada",J572=""),"Proposta sem próximo contato",IF(AND(OR(H572="Novo",H572="Em conversa",H572="Proposta enviada"),J572&lt;&gt;"",J572&lt;TODAY()),"Próximo contato atrasado",IF(AND(H572="Perdido",I572=""),"Falta o motivo da perda",IF(AND(H572="Fechado",K572=""),"Falta o valor fechado",IF(C572="","Falta como chegou","")))))))</f>
        <v/>
      </c>
      <c r="M572" s="14" t="n"/>
      <c r="N572">
        <f>IF(OR(L572="Proposta sem próximo contato",L572="Próximo contato atrasado"),MAX(N$4:N571)+1,"")</f>
        <v/>
      </c>
    </row>
    <row r="573">
      <c r="A573" s="21" t="n"/>
      <c r="B573" s="14" t="n"/>
      <c r="C573" s="22" t="n"/>
      <c r="D573" s="14" t="n"/>
      <c r="E573" s="23" t="n"/>
      <c r="F573" s="22" t="n"/>
      <c r="G573" s="22" t="n"/>
      <c r="H573" s="22" t="n"/>
      <c r="I573" s="22" t="n"/>
      <c r="J573" s="21" t="n"/>
      <c r="K573" s="23" t="n"/>
      <c r="L573" s="24">
        <f>IF(COUNTA(A573:K573)=0,"",IF(A573="","Falta a data do pedido",IF(AND(H573="Proposta enviada",J573=""),"Proposta sem próximo contato",IF(AND(OR(H573="Novo",H573="Em conversa",H573="Proposta enviada"),J573&lt;&gt;"",J573&lt;TODAY()),"Próximo contato atrasado",IF(AND(H573="Perdido",I573=""),"Falta o motivo da perda",IF(AND(H573="Fechado",K573=""),"Falta o valor fechado",IF(C573="","Falta como chegou","")))))))</f>
        <v/>
      </c>
      <c r="M573" s="14" t="n"/>
      <c r="N573">
        <f>IF(OR(L573="Proposta sem próximo contato",L573="Próximo contato atrasado"),MAX(N$4:N572)+1,"")</f>
        <v/>
      </c>
    </row>
    <row r="574">
      <c r="A574" s="21" t="n"/>
      <c r="B574" s="14" t="n"/>
      <c r="C574" s="22" t="n"/>
      <c r="D574" s="14" t="n"/>
      <c r="E574" s="23" t="n"/>
      <c r="F574" s="22" t="n"/>
      <c r="G574" s="22" t="n"/>
      <c r="H574" s="22" t="n"/>
      <c r="I574" s="22" t="n"/>
      <c r="J574" s="21" t="n"/>
      <c r="K574" s="23" t="n"/>
      <c r="L574" s="24">
        <f>IF(COUNTA(A574:K574)=0,"",IF(A574="","Falta a data do pedido",IF(AND(H574="Proposta enviada",J574=""),"Proposta sem próximo contato",IF(AND(OR(H574="Novo",H574="Em conversa",H574="Proposta enviada"),J574&lt;&gt;"",J574&lt;TODAY()),"Próximo contato atrasado",IF(AND(H574="Perdido",I574=""),"Falta o motivo da perda",IF(AND(H574="Fechado",K574=""),"Falta o valor fechado",IF(C574="","Falta como chegou","")))))))</f>
        <v/>
      </c>
      <c r="M574" s="14" t="n"/>
      <c r="N574">
        <f>IF(OR(L574="Proposta sem próximo contato",L574="Próximo contato atrasado"),MAX(N$4:N573)+1,"")</f>
        <v/>
      </c>
    </row>
    <row r="575">
      <c r="A575" s="21" t="n"/>
      <c r="B575" s="14" t="n"/>
      <c r="C575" s="22" t="n"/>
      <c r="D575" s="14" t="n"/>
      <c r="E575" s="23" t="n"/>
      <c r="F575" s="22" t="n"/>
      <c r="G575" s="22" t="n"/>
      <c r="H575" s="22" t="n"/>
      <c r="I575" s="22" t="n"/>
      <c r="J575" s="21" t="n"/>
      <c r="K575" s="23" t="n"/>
      <c r="L575" s="24">
        <f>IF(COUNTA(A575:K575)=0,"",IF(A575="","Falta a data do pedido",IF(AND(H575="Proposta enviada",J575=""),"Proposta sem próximo contato",IF(AND(OR(H575="Novo",H575="Em conversa",H575="Proposta enviada"),J575&lt;&gt;"",J575&lt;TODAY()),"Próximo contato atrasado",IF(AND(H575="Perdido",I575=""),"Falta o motivo da perda",IF(AND(H575="Fechado",K575=""),"Falta o valor fechado",IF(C575="","Falta como chegou","")))))))</f>
        <v/>
      </c>
      <c r="M575" s="14" t="n"/>
      <c r="N575">
        <f>IF(OR(L575="Proposta sem próximo contato",L575="Próximo contato atrasado"),MAX(N$4:N574)+1,"")</f>
        <v/>
      </c>
    </row>
    <row r="576">
      <c r="A576" s="21" t="n"/>
      <c r="B576" s="14" t="n"/>
      <c r="C576" s="22" t="n"/>
      <c r="D576" s="14" t="n"/>
      <c r="E576" s="23" t="n"/>
      <c r="F576" s="22" t="n"/>
      <c r="G576" s="22" t="n"/>
      <c r="H576" s="22" t="n"/>
      <c r="I576" s="22" t="n"/>
      <c r="J576" s="21" t="n"/>
      <c r="K576" s="23" t="n"/>
      <c r="L576" s="24">
        <f>IF(COUNTA(A576:K576)=0,"",IF(A576="","Falta a data do pedido",IF(AND(H576="Proposta enviada",J576=""),"Proposta sem próximo contato",IF(AND(OR(H576="Novo",H576="Em conversa",H576="Proposta enviada"),J576&lt;&gt;"",J576&lt;TODAY()),"Próximo contato atrasado",IF(AND(H576="Perdido",I576=""),"Falta o motivo da perda",IF(AND(H576="Fechado",K576=""),"Falta o valor fechado",IF(C576="","Falta como chegou","")))))))</f>
        <v/>
      </c>
      <c r="M576" s="14" t="n"/>
      <c r="N576">
        <f>IF(OR(L576="Proposta sem próximo contato",L576="Próximo contato atrasado"),MAX(N$4:N575)+1,"")</f>
        <v/>
      </c>
    </row>
    <row r="577">
      <c r="A577" s="21" t="n"/>
      <c r="B577" s="14" t="n"/>
      <c r="C577" s="22" t="n"/>
      <c r="D577" s="14" t="n"/>
      <c r="E577" s="23" t="n"/>
      <c r="F577" s="22" t="n"/>
      <c r="G577" s="22" t="n"/>
      <c r="H577" s="22" t="n"/>
      <c r="I577" s="22" t="n"/>
      <c r="J577" s="21" t="n"/>
      <c r="K577" s="23" t="n"/>
      <c r="L577" s="24">
        <f>IF(COUNTA(A577:K577)=0,"",IF(A577="","Falta a data do pedido",IF(AND(H577="Proposta enviada",J577=""),"Proposta sem próximo contato",IF(AND(OR(H577="Novo",H577="Em conversa",H577="Proposta enviada"),J577&lt;&gt;"",J577&lt;TODAY()),"Próximo contato atrasado",IF(AND(H577="Perdido",I577=""),"Falta o motivo da perda",IF(AND(H577="Fechado",K577=""),"Falta o valor fechado",IF(C577="","Falta como chegou","")))))))</f>
        <v/>
      </c>
      <c r="M577" s="14" t="n"/>
      <c r="N577">
        <f>IF(OR(L577="Proposta sem próximo contato",L577="Próximo contato atrasado"),MAX(N$4:N576)+1,"")</f>
        <v/>
      </c>
    </row>
    <row r="578">
      <c r="A578" s="21" t="n"/>
      <c r="B578" s="14" t="n"/>
      <c r="C578" s="22" t="n"/>
      <c r="D578" s="14" t="n"/>
      <c r="E578" s="23" t="n"/>
      <c r="F578" s="22" t="n"/>
      <c r="G578" s="22" t="n"/>
      <c r="H578" s="22" t="n"/>
      <c r="I578" s="22" t="n"/>
      <c r="J578" s="21" t="n"/>
      <c r="K578" s="23" t="n"/>
      <c r="L578" s="24">
        <f>IF(COUNTA(A578:K578)=0,"",IF(A578="","Falta a data do pedido",IF(AND(H578="Proposta enviada",J578=""),"Proposta sem próximo contato",IF(AND(OR(H578="Novo",H578="Em conversa",H578="Proposta enviada"),J578&lt;&gt;"",J578&lt;TODAY()),"Próximo contato atrasado",IF(AND(H578="Perdido",I578=""),"Falta o motivo da perda",IF(AND(H578="Fechado",K578=""),"Falta o valor fechado",IF(C578="","Falta como chegou","")))))))</f>
        <v/>
      </c>
      <c r="M578" s="14" t="n"/>
      <c r="N578">
        <f>IF(OR(L578="Proposta sem próximo contato",L578="Próximo contato atrasado"),MAX(N$4:N577)+1,"")</f>
        <v/>
      </c>
    </row>
    <row r="579">
      <c r="A579" s="21" t="n"/>
      <c r="B579" s="14" t="n"/>
      <c r="C579" s="22" t="n"/>
      <c r="D579" s="14" t="n"/>
      <c r="E579" s="23" t="n"/>
      <c r="F579" s="22" t="n"/>
      <c r="G579" s="22" t="n"/>
      <c r="H579" s="22" t="n"/>
      <c r="I579" s="22" t="n"/>
      <c r="J579" s="21" t="n"/>
      <c r="K579" s="23" t="n"/>
      <c r="L579" s="24">
        <f>IF(COUNTA(A579:K579)=0,"",IF(A579="","Falta a data do pedido",IF(AND(H579="Proposta enviada",J579=""),"Proposta sem próximo contato",IF(AND(OR(H579="Novo",H579="Em conversa",H579="Proposta enviada"),J579&lt;&gt;"",J579&lt;TODAY()),"Próximo contato atrasado",IF(AND(H579="Perdido",I579=""),"Falta o motivo da perda",IF(AND(H579="Fechado",K579=""),"Falta o valor fechado",IF(C579="","Falta como chegou","")))))))</f>
        <v/>
      </c>
      <c r="M579" s="14" t="n"/>
      <c r="N579">
        <f>IF(OR(L579="Proposta sem próximo contato",L579="Próximo contato atrasado"),MAX(N$4:N578)+1,"")</f>
        <v/>
      </c>
    </row>
    <row r="580">
      <c r="A580" s="21" t="n"/>
      <c r="B580" s="14" t="n"/>
      <c r="C580" s="22" t="n"/>
      <c r="D580" s="14" t="n"/>
      <c r="E580" s="23" t="n"/>
      <c r="F580" s="22" t="n"/>
      <c r="G580" s="22" t="n"/>
      <c r="H580" s="22" t="n"/>
      <c r="I580" s="22" t="n"/>
      <c r="J580" s="21" t="n"/>
      <c r="K580" s="23" t="n"/>
      <c r="L580" s="24">
        <f>IF(COUNTA(A580:K580)=0,"",IF(A580="","Falta a data do pedido",IF(AND(H580="Proposta enviada",J580=""),"Proposta sem próximo contato",IF(AND(OR(H580="Novo",H580="Em conversa",H580="Proposta enviada"),J580&lt;&gt;"",J580&lt;TODAY()),"Próximo contato atrasado",IF(AND(H580="Perdido",I580=""),"Falta o motivo da perda",IF(AND(H580="Fechado",K580=""),"Falta o valor fechado",IF(C580="","Falta como chegou","")))))))</f>
        <v/>
      </c>
      <c r="M580" s="14" t="n"/>
      <c r="N580">
        <f>IF(OR(L580="Proposta sem próximo contato",L580="Próximo contato atrasado"),MAX(N$4:N579)+1,"")</f>
        <v/>
      </c>
    </row>
    <row r="581">
      <c r="A581" s="21" t="n"/>
      <c r="B581" s="14" t="n"/>
      <c r="C581" s="22" t="n"/>
      <c r="D581" s="14" t="n"/>
      <c r="E581" s="23" t="n"/>
      <c r="F581" s="22" t="n"/>
      <c r="G581" s="22" t="n"/>
      <c r="H581" s="22" t="n"/>
      <c r="I581" s="22" t="n"/>
      <c r="J581" s="21" t="n"/>
      <c r="K581" s="23" t="n"/>
      <c r="L581" s="24">
        <f>IF(COUNTA(A581:K581)=0,"",IF(A581="","Falta a data do pedido",IF(AND(H581="Proposta enviada",J581=""),"Proposta sem próximo contato",IF(AND(OR(H581="Novo",H581="Em conversa",H581="Proposta enviada"),J581&lt;&gt;"",J581&lt;TODAY()),"Próximo contato atrasado",IF(AND(H581="Perdido",I581=""),"Falta o motivo da perda",IF(AND(H581="Fechado",K581=""),"Falta o valor fechado",IF(C581="","Falta como chegou","")))))))</f>
        <v/>
      </c>
      <c r="M581" s="14" t="n"/>
      <c r="N581">
        <f>IF(OR(L581="Proposta sem próximo contato",L581="Próximo contato atrasado"),MAX(N$4:N580)+1,"")</f>
        <v/>
      </c>
    </row>
    <row r="582">
      <c r="A582" s="21" t="n"/>
      <c r="B582" s="14" t="n"/>
      <c r="C582" s="22" t="n"/>
      <c r="D582" s="14" t="n"/>
      <c r="E582" s="23" t="n"/>
      <c r="F582" s="22" t="n"/>
      <c r="G582" s="22" t="n"/>
      <c r="H582" s="22" t="n"/>
      <c r="I582" s="22" t="n"/>
      <c r="J582" s="21" t="n"/>
      <c r="K582" s="23" t="n"/>
      <c r="L582" s="24">
        <f>IF(COUNTA(A582:K582)=0,"",IF(A582="","Falta a data do pedido",IF(AND(H582="Proposta enviada",J582=""),"Proposta sem próximo contato",IF(AND(OR(H582="Novo",H582="Em conversa",H582="Proposta enviada"),J582&lt;&gt;"",J582&lt;TODAY()),"Próximo contato atrasado",IF(AND(H582="Perdido",I582=""),"Falta o motivo da perda",IF(AND(H582="Fechado",K582=""),"Falta o valor fechado",IF(C582="","Falta como chegou","")))))))</f>
        <v/>
      </c>
      <c r="M582" s="14" t="n"/>
      <c r="N582">
        <f>IF(OR(L582="Proposta sem próximo contato",L582="Próximo contato atrasado"),MAX(N$4:N581)+1,"")</f>
        <v/>
      </c>
    </row>
    <row r="583">
      <c r="A583" s="21" t="n"/>
      <c r="B583" s="14" t="n"/>
      <c r="C583" s="22" t="n"/>
      <c r="D583" s="14" t="n"/>
      <c r="E583" s="23" t="n"/>
      <c r="F583" s="22" t="n"/>
      <c r="G583" s="22" t="n"/>
      <c r="H583" s="22" t="n"/>
      <c r="I583" s="22" t="n"/>
      <c r="J583" s="21" t="n"/>
      <c r="K583" s="23" t="n"/>
      <c r="L583" s="24">
        <f>IF(COUNTA(A583:K583)=0,"",IF(A583="","Falta a data do pedido",IF(AND(H583="Proposta enviada",J583=""),"Proposta sem próximo contato",IF(AND(OR(H583="Novo",H583="Em conversa",H583="Proposta enviada"),J583&lt;&gt;"",J583&lt;TODAY()),"Próximo contato atrasado",IF(AND(H583="Perdido",I583=""),"Falta o motivo da perda",IF(AND(H583="Fechado",K583=""),"Falta o valor fechado",IF(C583="","Falta como chegou","")))))))</f>
        <v/>
      </c>
      <c r="M583" s="14" t="n"/>
      <c r="N583">
        <f>IF(OR(L583="Proposta sem próximo contato",L583="Próximo contato atrasado"),MAX(N$4:N582)+1,"")</f>
        <v/>
      </c>
    </row>
    <row r="584">
      <c r="A584" s="21" t="n"/>
      <c r="B584" s="14" t="n"/>
      <c r="C584" s="22" t="n"/>
      <c r="D584" s="14" t="n"/>
      <c r="E584" s="23" t="n"/>
      <c r="F584" s="22" t="n"/>
      <c r="G584" s="22" t="n"/>
      <c r="H584" s="22" t="n"/>
      <c r="I584" s="22" t="n"/>
      <c r="J584" s="21" t="n"/>
      <c r="K584" s="23" t="n"/>
      <c r="L584" s="24">
        <f>IF(COUNTA(A584:K584)=0,"",IF(A584="","Falta a data do pedido",IF(AND(H584="Proposta enviada",J584=""),"Proposta sem próximo contato",IF(AND(OR(H584="Novo",H584="Em conversa",H584="Proposta enviada"),J584&lt;&gt;"",J584&lt;TODAY()),"Próximo contato atrasado",IF(AND(H584="Perdido",I584=""),"Falta o motivo da perda",IF(AND(H584="Fechado",K584=""),"Falta o valor fechado",IF(C584="","Falta como chegou","")))))))</f>
        <v/>
      </c>
      <c r="M584" s="14" t="n"/>
      <c r="N584">
        <f>IF(OR(L584="Proposta sem próximo contato",L584="Próximo contato atrasado"),MAX(N$4:N583)+1,"")</f>
        <v/>
      </c>
    </row>
    <row r="585">
      <c r="A585" s="21" t="n"/>
      <c r="B585" s="14" t="n"/>
      <c r="C585" s="22" t="n"/>
      <c r="D585" s="14" t="n"/>
      <c r="E585" s="23" t="n"/>
      <c r="F585" s="22" t="n"/>
      <c r="G585" s="22" t="n"/>
      <c r="H585" s="22" t="n"/>
      <c r="I585" s="22" t="n"/>
      <c r="J585" s="21" t="n"/>
      <c r="K585" s="23" t="n"/>
      <c r="L585" s="24">
        <f>IF(COUNTA(A585:K585)=0,"",IF(A585="","Falta a data do pedido",IF(AND(H585="Proposta enviada",J585=""),"Proposta sem próximo contato",IF(AND(OR(H585="Novo",H585="Em conversa",H585="Proposta enviada"),J585&lt;&gt;"",J585&lt;TODAY()),"Próximo contato atrasado",IF(AND(H585="Perdido",I585=""),"Falta o motivo da perda",IF(AND(H585="Fechado",K585=""),"Falta o valor fechado",IF(C585="","Falta como chegou","")))))))</f>
        <v/>
      </c>
      <c r="M585" s="14" t="n"/>
      <c r="N585">
        <f>IF(OR(L585="Proposta sem próximo contato",L585="Próximo contato atrasado"),MAX(N$4:N584)+1,"")</f>
        <v/>
      </c>
    </row>
    <row r="586">
      <c r="A586" s="21" t="n"/>
      <c r="B586" s="14" t="n"/>
      <c r="C586" s="22" t="n"/>
      <c r="D586" s="14" t="n"/>
      <c r="E586" s="23" t="n"/>
      <c r="F586" s="22" t="n"/>
      <c r="G586" s="22" t="n"/>
      <c r="H586" s="22" t="n"/>
      <c r="I586" s="22" t="n"/>
      <c r="J586" s="21" t="n"/>
      <c r="K586" s="23" t="n"/>
      <c r="L586" s="24">
        <f>IF(COUNTA(A586:K586)=0,"",IF(A586="","Falta a data do pedido",IF(AND(H586="Proposta enviada",J586=""),"Proposta sem próximo contato",IF(AND(OR(H586="Novo",H586="Em conversa",H586="Proposta enviada"),J586&lt;&gt;"",J586&lt;TODAY()),"Próximo contato atrasado",IF(AND(H586="Perdido",I586=""),"Falta o motivo da perda",IF(AND(H586="Fechado",K586=""),"Falta o valor fechado",IF(C586="","Falta como chegou","")))))))</f>
        <v/>
      </c>
      <c r="M586" s="14" t="n"/>
      <c r="N586">
        <f>IF(OR(L586="Proposta sem próximo contato",L586="Próximo contato atrasado"),MAX(N$4:N585)+1,"")</f>
        <v/>
      </c>
    </row>
    <row r="587">
      <c r="A587" s="21" t="n"/>
      <c r="B587" s="14" t="n"/>
      <c r="C587" s="22" t="n"/>
      <c r="D587" s="14" t="n"/>
      <c r="E587" s="23" t="n"/>
      <c r="F587" s="22" t="n"/>
      <c r="G587" s="22" t="n"/>
      <c r="H587" s="22" t="n"/>
      <c r="I587" s="22" t="n"/>
      <c r="J587" s="21" t="n"/>
      <c r="K587" s="23" t="n"/>
      <c r="L587" s="24">
        <f>IF(COUNTA(A587:K587)=0,"",IF(A587="","Falta a data do pedido",IF(AND(H587="Proposta enviada",J587=""),"Proposta sem próximo contato",IF(AND(OR(H587="Novo",H587="Em conversa",H587="Proposta enviada"),J587&lt;&gt;"",J587&lt;TODAY()),"Próximo contato atrasado",IF(AND(H587="Perdido",I587=""),"Falta o motivo da perda",IF(AND(H587="Fechado",K587=""),"Falta o valor fechado",IF(C587="","Falta como chegou","")))))))</f>
        <v/>
      </c>
      <c r="M587" s="14" t="n"/>
      <c r="N587">
        <f>IF(OR(L587="Proposta sem próximo contato",L587="Próximo contato atrasado"),MAX(N$4:N586)+1,"")</f>
        <v/>
      </c>
    </row>
    <row r="588">
      <c r="A588" s="21" t="n"/>
      <c r="B588" s="14" t="n"/>
      <c r="C588" s="22" t="n"/>
      <c r="D588" s="14" t="n"/>
      <c r="E588" s="23" t="n"/>
      <c r="F588" s="22" t="n"/>
      <c r="G588" s="22" t="n"/>
      <c r="H588" s="22" t="n"/>
      <c r="I588" s="22" t="n"/>
      <c r="J588" s="21" t="n"/>
      <c r="K588" s="23" t="n"/>
      <c r="L588" s="24">
        <f>IF(COUNTA(A588:K588)=0,"",IF(A588="","Falta a data do pedido",IF(AND(H588="Proposta enviada",J588=""),"Proposta sem próximo contato",IF(AND(OR(H588="Novo",H588="Em conversa",H588="Proposta enviada"),J588&lt;&gt;"",J588&lt;TODAY()),"Próximo contato atrasado",IF(AND(H588="Perdido",I588=""),"Falta o motivo da perda",IF(AND(H588="Fechado",K588=""),"Falta o valor fechado",IF(C588="","Falta como chegou","")))))))</f>
        <v/>
      </c>
      <c r="M588" s="14" t="n"/>
      <c r="N588">
        <f>IF(OR(L588="Proposta sem próximo contato",L588="Próximo contato atrasado"),MAX(N$4:N587)+1,"")</f>
        <v/>
      </c>
    </row>
    <row r="589">
      <c r="A589" s="21" t="n"/>
      <c r="B589" s="14" t="n"/>
      <c r="C589" s="22" t="n"/>
      <c r="D589" s="14" t="n"/>
      <c r="E589" s="23" t="n"/>
      <c r="F589" s="22" t="n"/>
      <c r="G589" s="22" t="n"/>
      <c r="H589" s="22" t="n"/>
      <c r="I589" s="22" t="n"/>
      <c r="J589" s="21" t="n"/>
      <c r="K589" s="23" t="n"/>
      <c r="L589" s="24">
        <f>IF(COUNTA(A589:K589)=0,"",IF(A589="","Falta a data do pedido",IF(AND(H589="Proposta enviada",J589=""),"Proposta sem próximo contato",IF(AND(OR(H589="Novo",H589="Em conversa",H589="Proposta enviada"),J589&lt;&gt;"",J589&lt;TODAY()),"Próximo contato atrasado",IF(AND(H589="Perdido",I589=""),"Falta o motivo da perda",IF(AND(H589="Fechado",K589=""),"Falta o valor fechado",IF(C589="","Falta como chegou","")))))))</f>
        <v/>
      </c>
      <c r="M589" s="14" t="n"/>
      <c r="N589">
        <f>IF(OR(L589="Proposta sem próximo contato",L589="Próximo contato atrasado"),MAX(N$4:N588)+1,"")</f>
        <v/>
      </c>
    </row>
    <row r="590">
      <c r="A590" s="21" t="n"/>
      <c r="B590" s="14" t="n"/>
      <c r="C590" s="22" t="n"/>
      <c r="D590" s="14" t="n"/>
      <c r="E590" s="23" t="n"/>
      <c r="F590" s="22" t="n"/>
      <c r="G590" s="22" t="n"/>
      <c r="H590" s="22" t="n"/>
      <c r="I590" s="22" t="n"/>
      <c r="J590" s="21" t="n"/>
      <c r="K590" s="23" t="n"/>
      <c r="L590" s="24">
        <f>IF(COUNTA(A590:K590)=0,"",IF(A590="","Falta a data do pedido",IF(AND(H590="Proposta enviada",J590=""),"Proposta sem próximo contato",IF(AND(OR(H590="Novo",H590="Em conversa",H590="Proposta enviada"),J590&lt;&gt;"",J590&lt;TODAY()),"Próximo contato atrasado",IF(AND(H590="Perdido",I590=""),"Falta o motivo da perda",IF(AND(H590="Fechado",K590=""),"Falta o valor fechado",IF(C590="","Falta como chegou","")))))))</f>
        <v/>
      </c>
      <c r="M590" s="14" t="n"/>
      <c r="N590">
        <f>IF(OR(L590="Proposta sem próximo contato",L590="Próximo contato atrasado"),MAX(N$4:N589)+1,"")</f>
        <v/>
      </c>
    </row>
    <row r="591">
      <c r="A591" s="21" t="n"/>
      <c r="B591" s="14" t="n"/>
      <c r="C591" s="22" t="n"/>
      <c r="D591" s="14" t="n"/>
      <c r="E591" s="23" t="n"/>
      <c r="F591" s="22" t="n"/>
      <c r="G591" s="22" t="n"/>
      <c r="H591" s="22" t="n"/>
      <c r="I591" s="22" t="n"/>
      <c r="J591" s="21" t="n"/>
      <c r="K591" s="23" t="n"/>
      <c r="L591" s="24">
        <f>IF(COUNTA(A591:K591)=0,"",IF(A591="","Falta a data do pedido",IF(AND(H591="Proposta enviada",J591=""),"Proposta sem próximo contato",IF(AND(OR(H591="Novo",H591="Em conversa",H591="Proposta enviada"),J591&lt;&gt;"",J591&lt;TODAY()),"Próximo contato atrasado",IF(AND(H591="Perdido",I591=""),"Falta o motivo da perda",IF(AND(H591="Fechado",K591=""),"Falta o valor fechado",IF(C591="","Falta como chegou","")))))))</f>
        <v/>
      </c>
      <c r="M591" s="14" t="n"/>
      <c r="N591">
        <f>IF(OR(L591="Proposta sem próximo contato",L591="Próximo contato atrasado"),MAX(N$4:N590)+1,"")</f>
        <v/>
      </c>
    </row>
    <row r="592">
      <c r="A592" s="21" t="n"/>
      <c r="B592" s="14" t="n"/>
      <c r="C592" s="22" t="n"/>
      <c r="D592" s="14" t="n"/>
      <c r="E592" s="23" t="n"/>
      <c r="F592" s="22" t="n"/>
      <c r="G592" s="22" t="n"/>
      <c r="H592" s="22" t="n"/>
      <c r="I592" s="22" t="n"/>
      <c r="J592" s="21" t="n"/>
      <c r="K592" s="23" t="n"/>
      <c r="L592" s="24">
        <f>IF(COUNTA(A592:K592)=0,"",IF(A592="","Falta a data do pedido",IF(AND(H592="Proposta enviada",J592=""),"Proposta sem próximo contato",IF(AND(OR(H592="Novo",H592="Em conversa",H592="Proposta enviada"),J592&lt;&gt;"",J592&lt;TODAY()),"Próximo contato atrasado",IF(AND(H592="Perdido",I592=""),"Falta o motivo da perda",IF(AND(H592="Fechado",K592=""),"Falta o valor fechado",IF(C592="","Falta como chegou","")))))))</f>
        <v/>
      </c>
      <c r="M592" s="14" t="n"/>
      <c r="N592">
        <f>IF(OR(L592="Proposta sem próximo contato",L592="Próximo contato atrasado"),MAX(N$4:N591)+1,"")</f>
        <v/>
      </c>
    </row>
    <row r="593">
      <c r="A593" s="21" t="n"/>
      <c r="B593" s="14" t="n"/>
      <c r="C593" s="22" t="n"/>
      <c r="D593" s="14" t="n"/>
      <c r="E593" s="23" t="n"/>
      <c r="F593" s="22" t="n"/>
      <c r="G593" s="22" t="n"/>
      <c r="H593" s="22" t="n"/>
      <c r="I593" s="22" t="n"/>
      <c r="J593" s="21" t="n"/>
      <c r="K593" s="23" t="n"/>
      <c r="L593" s="24">
        <f>IF(COUNTA(A593:K593)=0,"",IF(A593="","Falta a data do pedido",IF(AND(H593="Proposta enviada",J593=""),"Proposta sem próximo contato",IF(AND(OR(H593="Novo",H593="Em conversa",H593="Proposta enviada"),J593&lt;&gt;"",J593&lt;TODAY()),"Próximo contato atrasado",IF(AND(H593="Perdido",I593=""),"Falta o motivo da perda",IF(AND(H593="Fechado",K593=""),"Falta o valor fechado",IF(C593="","Falta como chegou","")))))))</f>
        <v/>
      </c>
      <c r="M593" s="14" t="n"/>
      <c r="N593">
        <f>IF(OR(L593="Proposta sem próximo contato",L593="Próximo contato atrasado"),MAX(N$4:N592)+1,"")</f>
        <v/>
      </c>
    </row>
    <row r="594">
      <c r="A594" s="21" t="n"/>
      <c r="B594" s="14" t="n"/>
      <c r="C594" s="22" t="n"/>
      <c r="D594" s="14" t="n"/>
      <c r="E594" s="23" t="n"/>
      <c r="F594" s="22" t="n"/>
      <c r="G594" s="22" t="n"/>
      <c r="H594" s="22" t="n"/>
      <c r="I594" s="22" t="n"/>
      <c r="J594" s="21" t="n"/>
      <c r="K594" s="23" t="n"/>
      <c r="L594" s="24">
        <f>IF(COUNTA(A594:K594)=0,"",IF(A594="","Falta a data do pedido",IF(AND(H594="Proposta enviada",J594=""),"Proposta sem próximo contato",IF(AND(OR(H594="Novo",H594="Em conversa",H594="Proposta enviada"),J594&lt;&gt;"",J594&lt;TODAY()),"Próximo contato atrasado",IF(AND(H594="Perdido",I594=""),"Falta o motivo da perda",IF(AND(H594="Fechado",K594=""),"Falta o valor fechado",IF(C594="","Falta como chegou","")))))))</f>
        <v/>
      </c>
      <c r="M594" s="14" t="n"/>
      <c r="N594">
        <f>IF(OR(L594="Proposta sem próximo contato",L594="Próximo contato atrasado"),MAX(N$4:N593)+1,"")</f>
        <v/>
      </c>
    </row>
    <row r="595">
      <c r="A595" s="21" t="n"/>
      <c r="B595" s="14" t="n"/>
      <c r="C595" s="22" t="n"/>
      <c r="D595" s="14" t="n"/>
      <c r="E595" s="23" t="n"/>
      <c r="F595" s="22" t="n"/>
      <c r="G595" s="22" t="n"/>
      <c r="H595" s="22" t="n"/>
      <c r="I595" s="22" t="n"/>
      <c r="J595" s="21" t="n"/>
      <c r="K595" s="23" t="n"/>
      <c r="L595" s="24">
        <f>IF(COUNTA(A595:K595)=0,"",IF(A595="","Falta a data do pedido",IF(AND(H595="Proposta enviada",J595=""),"Proposta sem próximo contato",IF(AND(OR(H595="Novo",H595="Em conversa",H595="Proposta enviada"),J595&lt;&gt;"",J595&lt;TODAY()),"Próximo contato atrasado",IF(AND(H595="Perdido",I595=""),"Falta o motivo da perda",IF(AND(H595="Fechado",K595=""),"Falta o valor fechado",IF(C595="","Falta como chegou","")))))))</f>
        <v/>
      </c>
      <c r="M595" s="14" t="n"/>
      <c r="N595">
        <f>IF(OR(L595="Proposta sem próximo contato",L595="Próximo contato atrasado"),MAX(N$4:N594)+1,"")</f>
        <v/>
      </c>
    </row>
    <row r="596">
      <c r="A596" s="21" t="n"/>
      <c r="B596" s="14" t="n"/>
      <c r="C596" s="22" t="n"/>
      <c r="D596" s="14" t="n"/>
      <c r="E596" s="23" t="n"/>
      <c r="F596" s="22" t="n"/>
      <c r="G596" s="22" t="n"/>
      <c r="H596" s="22" t="n"/>
      <c r="I596" s="22" t="n"/>
      <c r="J596" s="21" t="n"/>
      <c r="K596" s="23" t="n"/>
      <c r="L596" s="24">
        <f>IF(COUNTA(A596:K596)=0,"",IF(A596="","Falta a data do pedido",IF(AND(H596="Proposta enviada",J596=""),"Proposta sem próximo contato",IF(AND(OR(H596="Novo",H596="Em conversa",H596="Proposta enviada"),J596&lt;&gt;"",J596&lt;TODAY()),"Próximo contato atrasado",IF(AND(H596="Perdido",I596=""),"Falta o motivo da perda",IF(AND(H596="Fechado",K596=""),"Falta o valor fechado",IF(C596="","Falta como chegou","")))))))</f>
        <v/>
      </c>
      <c r="M596" s="14" t="n"/>
      <c r="N596">
        <f>IF(OR(L596="Proposta sem próximo contato",L596="Próximo contato atrasado"),MAX(N$4:N595)+1,"")</f>
        <v/>
      </c>
    </row>
    <row r="597">
      <c r="A597" s="21" t="n"/>
      <c r="B597" s="14" t="n"/>
      <c r="C597" s="22" t="n"/>
      <c r="D597" s="14" t="n"/>
      <c r="E597" s="23" t="n"/>
      <c r="F597" s="22" t="n"/>
      <c r="G597" s="22" t="n"/>
      <c r="H597" s="22" t="n"/>
      <c r="I597" s="22" t="n"/>
      <c r="J597" s="21" t="n"/>
      <c r="K597" s="23" t="n"/>
      <c r="L597" s="24">
        <f>IF(COUNTA(A597:K597)=0,"",IF(A597="","Falta a data do pedido",IF(AND(H597="Proposta enviada",J597=""),"Proposta sem próximo contato",IF(AND(OR(H597="Novo",H597="Em conversa",H597="Proposta enviada"),J597&lt;&gt;"",J597&lt;TODAY()),"Próximo contato atrasado",IF(AND(H597="Perdido",I597=""),"Falta o motivo da perda",IF(AND(H597="Fechado",K597=""),"Falta o valor fechado",IF(C597="","Falta como chegou","")))))))</f>
        <v/>
      </c>
      <c r="M597" s="14" t="n"/>
      <c r="N597">
        <f>IF(OR(L597="Proposta sem próximo contato",L597="Próximo contato atrasado"),MAX(N$4:N596)+1,"")</f>
        <v/>
      </c>
    </row>
    <row r="598">
      <c r="A598" s="21" t="n"/>
      <c r="B598" s="14" t="n"/>
      <c r="C598" s="22" t="n"/>
      <c r="D598" s="14" t="n"/>
      <c r="E598" s="23" t="n"/>
      <c r="F598" s="22" t="n"/>
      <c r="G598" s="22" t="n"/>
      <c r="H598" s="22" t="n"/>
      <c r="I598" s="22" t="n"/>
      <c r="J598" s="21" t="n"/>
      <c r="K598" s="23" t="n"/>
      <c r="L598" s="24">
        <f>IF(COUNTA(A598:K598)=0,"",IF(A598="","Falta a data do pedido",IF(AND(H598="Proposta enviada",J598=""),"Proposta sem próximo contato",IF(AND(OR(H598="Novo",H598="Em conversa",H598="Proposta enviada"),J598&lt;&gt;"",J598&lt;TODAY()),"Próximo contato atrasado",IF(AND(H598="Perdido",I598=""),"Falta o motivo da perda",IF(AND(H598="Fechado",K598=""),"Falta o valor fechado",IF(C598="","Falta como chegou","")))))))</f>
        <v/>
      </c>
      <c r="M598" s="14" t="n"/>
      <c r="N598">
        <f>IF(OR(L598="Proposta sem próximo contato",L598="Próximo contato atrasado"),MAX(N$4:N597)+1,"")</f>
        <v/>
      </c>
    </row>
    <row r="599">
      <c r="A599" s="21" t="n"/>
      <c r="B599" s="14" t="n"/>
      <c r="C599" s="22" t="n"/>
      <c r="D599" s="14" t="n"/>
      <c r="E599" s="23" t="n"/>
      <c r="F599" s="22" t="n"/>
      <c r="G599" s="22" t="n"/>
      <c r="H599" s="22" t="n"/>
      <c r="I599" s="22" t="n"/>
      <c r="J599" s="21" t="n"/>
      <c r="K599" s="23" t="n"/>
      <c r="L599" s="24">
        <f>IF(COUNTA(A599:K599)=0,"",IF(A599="","Falta a data do pedido",IF(AND(H599="Proposta enviada",J599=""),"Proposta sem próximo contato",IF(AND(OR(H599="Novo",H599="Em conversa",H599="Proposta enviada"),J599&lt;&gt;"",J599&lt;TODAY()),"Próximo contato atrasado",IF(AND(H599="Perdido",I599=""),"Falta o motivo da perda",IF(AND(H599="Fechado",K599=""),"Falta o valor fechado",IF(C599="","Falta como chegou","")))))))</f>
        <v/>
      </c>
      <c r="M599" s="14" t="n"/>
      <c r="N599">
        <f>IF(OR(L599="Proposta sem próximo contato",L599="Próximo contato atrasado"),MAX(N$4:N598)+1,"")</f>
        <v/>
      </c>
    </row>
    <row r="600">
      <c r="A600" s="21" t="n"/>
      <c r="B600" s="14" t="n"/>
      <c r="C600" s="22" t="n"/>
      <c r="D600" s="14" t="n"/>
      <c r="E600" s="23" t="n"/>
      <c r="F600" s="22" t="n"/>
      <c r="G600" s="22" t="n"/>
      <c r="H600" s="22" t="n"/>
      <c r="I600" s="22" t="n"/>
      <c r="J600" s="21" t="n"/>
      <c r="K600" s="23" t="n"/>
      <c r="L600" s="24">
        <f>IF(COUNTA(A600:K600)=0,"",IF(A600="","Falta a data do pedido",IF(AND(H600="Proposta enviada",J600=""),"Proposta sem próximo contato",IF(AND(OR(H600="Novo",H600="Em conversa",H600="Proposta enviada"),J600&lt;&gt;"",J600&lt;TODAY()),"Próximo contato atrasado",IF(AND(H600="Perdido",I600=""),"Falta o motivo da perda",IF(AND(H600="Fechado",K600=""),"Falta o valor fechado",IF(C600="","Falta como chegou","")))))))</f>
        <v/>
      </c>
      <c r="M600" s="14" t="n"/>
      <c r="N600">
        <f>IF(OR(L600="Proposta sem próximo contato",L600="Próximo contato atrasado"),MAX(N$4:N599)+1,"")</f>
        <v/>
      </c>
    </row>
    <row r="601">
      <c r="A601" s="21" t="n"/>
      <c r="B601" s="14" t="n"/>
      <c r="C601" s="22" t="n"/>
      <c r="D601" s="14" t="n"/>
      <c r="E601" s="23" t="n"/>
      <c r="F601" s="22" t="n"/>
      <c r="G601" s="22" t="n"/>
      <c r="H601" s="22" t="n"/>
      <c r="I601" s="22" t="n"/>
      <c r="J601" s="21" t="n"/>
      <c r="K601" s="23" t="n"/>
      <c r="L601" s="24">
        <f>IF(COUNTA(A601:K601)=0,"",IF(A601="","Falta a data do pedido",IF(AND(H601="Proposta enviada",J601=""),"Proposta sem próximo contato",IF(AND(OR(H601="Novo",H601="Em conversa",H601="Proposta enviada"),J601&lt;&gt;"",J601&lt;TODAY()),"Próximo contato atrasado",IF(AND(H601="Perdido",I601=""),"Falta o motivo da perda",IF(AND(H601="Fechado",K601=""),"Falta o valor fechado",IF(C601="","Falta como chegou","")))))))</f>
        <v/>
      </c>
      <c r="M601" s="14" t="n"/>
      <c r="N601">
        <f>IF(OR(L601="Proposta sem próximo contato",L601="Próximo contato atrasado"),MAX(N$4:N600)+1,"")</f>
        <v/>
      </c>
    </row>
    <row r="602">
      <c r="A602" s="21" t="n"/>
      <c r="B602" s="14" t="n"/>
      <c r="C602" s="22" t="n"/>
      <c r="D602" s="14" t="n"/>
      <c r="E602" s="23" t="n"/>
      <c r="F602" s="22" t="n"/>
      <c r="G602" s="22" t="n"/>
      <c r="H602" s="22" t="n"/>
      <c r="I602" s="22" t="n"/>
      <c r="J602" s="21" t="n"/>
      <c r="K602" s="23" t="n"/>
      <c r="L602" s="24">
        <f>IF(COUNTA(A602:K602)=0,"",IF(A602="","Falta a data do pedido",IF(AND(H602="Proposta enviada",J602=""),"Proposta sem próximo contato",IF(AND(OR(H602="Novo",H602="Em conversa",H602="Proposta enviada"),J602&lt;&gt;"",J602&lt;TODAY()),"Próximo contato atrasado",IF(AND(H602="Perdido",I602=""),"Falta o motivo da perda",IF(AND(H602="Fechado",K602=""),"Falta o valor fechado",IF(C602="","Falta como chegou","")))))))</f>
        <v/>
      </c>
      <c r="M602" s="14" t="n"/>
      <c r="N602">
        <f>IF(OR(L602="Proposta sem próximo contato",L602="Próximo contato atrasado"),MAX(N$4:N601)+1,"")</f>
        <v/>
      </c>
    </row>
    <row r="603">
      <c r="A603" s="21" t="n"/>
      <c r="B603" s="14" t="n"/>
      <c r="C603" s="22" t="n"/>
      <c r="D603" s="14" t="n"/>
      <c r="E603" s="23" t="n"/>
      <c r="F603" s="22" t="n"/>
      <c r="G603" s="22" t="n"/>
      <c r="H603" s="22" t="n"/>
      <c r="I603" s="22" t="n"/>
      <c r="J603" s="21" t="n"/>
      <c r="K603" s="23" t="n"/>
      <c r="L603" s="24">
        <f>IF(COUNTA(A603:K603)=0,"",IF(A603="","Falta a data do pedido",IF(AND(H603="Proposta enviada",J603=""),"Proposta sem próximo contato",IF(AND(OR(H603="Novo",H603="Em conversa",H603="Proposta enviada"),J603&lt;&gt;"",J603&lt;TODAY()),"Próximo contato atrasado",IF(AND(H603="Perdido",I603=""),"Falta o motivo da perda",IF(AND(H603="Fechado",K603=""),"Falta o valor fechado",IF(C603="","Falta como chegou","")))))))</f>
        <v/>
      </c>
      <c r="M603" s="14" t="n"/>
      <c r="N603">
        <f>IF(OR(L603="Proposta sem próximo contato",L603="Próximo contato atrasado"),MAX(N$4:N602)+1,"")</f>
        <v/>
      </c>
    </row>
    <row r="604">
      <c r="A604" s="21" t="n"/>
      <c r="B604" s="14" t="n"/>
      <c r="C604" s="22" t="n"/>
      <c r="D604" s="14" t="n"/>
      <c r="E604" s="23" t="n"/>
      <c r="F604" s="22" t="n"/>
      <c r="G604" s="22" t="n"/>
      <c r="H604" s="22" t="n"/>
      <c r="I604" s="22" t="n"/>
      <c r="J604" s="21" t="n"/>
      <c r="K604" s="23" t="n"/>
      <c r="L604" s="24">
        <f>IF(COUNTA(A604:K604)=0,"",IF(A604="","Falta a data do pedido",IF(AND(H604="Proposta enviada",J604=""),"Proposta sem próximo contato",IF(AND(OR(H604="Novo",H604="Em conversa",H604="Proposta enviada"),J604&lt;&gt;"",J604&lt;TODAY()),"Próximo contato atrasado",IF(AND(H604="Perdido",I604=""),"Falta o motivo da perda",IF(AND(H604="Fechado",K604=""),"Falta o valor fechado",IF(C604="","Falta como chegou","")))))))</f>
        <v/>
      </c>
      <c r="M604" s="14" t="n"/>
      <c r="N604">
        <f>IF(OR(L604="Proposta sem próximo contato",L604="Próximo contato atrasado"),MAX(N$4:N603)+1,"")</f>
        <v/>
      </c>
    </row>
    <row r="605">
      <c r="A605" s="21" t="n"/>
      <c r="B605" s="14" t="n"/>
      <c r="C605" s="22" t="n"/>
      <c r="D605" s="14" t="n"/>
      <c r="E605" s="23" t="n"/>
      <c r="F605" s="22" t="n"/>
      <c r="G605" s="22" t="n"/>
      <c r="H605" s="22" t="n"/>
      <c r="I605" s="22" t="n"/>
      <c r="J605" s="21" t="n"/>
      <c r="K605" s="23" t="n"/>
      <c r="L605" s="24">
        <f>IF(COUNTA(A605:K605)=0,"",IF(A605="","Falta a data do pedido",IF(AND(H605="Proposta enviada",J605=""),"Proposta sem próximo contato",IF(AND(OR(H605="Novo",H605="Em conversa",H605="Proposta enviada"),J605&lt;&gt;"",J605&lt;TODAY()),"Próximo contato atrasado",IF(AND(H605="Perdido",I605=""),"Falta o motivo da perda",IF(AND(H605="Fechado",K605=""),"Falta o valor fechado",IF(C605="","Falta como chegou","")))))))</f>
        <v/>
      </c>
      <c r="M605" s="14" t="n"/>
      <c r="N605">
        <f>IF(OR(L605="Proposta sem próximo contato",L605="Próximo contato atrasado"),MAX(N$4:N604)+1,"")</f>
        <v/>
      </c>
    </row>
    <row r="606">
      <c r="A606" s="21" t="n"/>
      <c r="B606" s="14" t="n"/>
      <c r="C606" s="22" t="n"/>
      <c r="D606" s="14" t="n"/>
      <c r="E606" s="23" t="n"/>
      <c r="F606" s="22" t="n"/>
      <c r="G606" s="22" t="n"/>
      <c r="H606" s="22" t="n"/>
      <c r="I606" s="22" t="n"/>
      <c r="J606" s="21" t="n"/>
      <c r="K606" s="23" t="n"/>
      <c r="L606" s="24">
        <f>IF(COUNTA(A606:K606)=0,"",IF(A606="","Falta a data do pedido",IF(AND(H606="Proposta enviada",J606=""),"Proposta sem próximo contato",IF(AND(OR(H606="Novo",H606="Em conversa",H606="Proposta enviada"),J606&lt;&gt;"",J606&lt;TODAY()),"Próximo contato atrasado",IF(AND(H606="Perdido",I606=""),"Falta o motivo da perda",IF(AND(H606="Fechado",K606=""),"Falta o valor fechado",IF(C606="","Falta como chegou","")))))))</f>
        <v/>
      </c>
      <c r="M606" s="14" t="n"/>
      <c r="N606">
        <f>IF(OR(L606="Proposta sem próximo contato",L606="Próximo contato atrasado"),MAX(N$4:N605)+1,"")</f>
        <v/>
      </c>
    </row>
    <row r="607">
      <c r="A607" s="21" t="n"/>
      <c r="B607" s="14" t="n"/>
      <c r="C607" s="22" t="n"/>
      <c r="D607" s="14" t="n"/>
      <c r="E607" s="23" t="n"/>
      <c r="F607" s="22" t="n"/>
      <c r="G607" s="22" t="n"/>
      <c r="H607" s="22" t="n"/>
      <c r="I607" s="22" t="n"/>
      <c r="J607" s="21" t="n"/>
      <c r="K607" s="23" t="n"/>
      <c r="L607" s="24">
        <f>IF(COUNTA(A607:K607)=0,"",IF(A607="","Falta a data do pedido",IF(AND(H607="Proposta enviada",J607=""),"Proposta sem próximo contato",IF(AND(OR(H607="Novo",H607="Em conversa",H607="Proposta enviada"),J607&lt;&gt;"",J607&lt;TODAY()),"Próximo contato atrasado",IF(AND(H607="Perdido",I607=""),"Falta o motivo da perda",IF(AND(H607="Fechado",K607=""),"Falta o valor fechado",IF(C607="","Falta como chegou","")))))))</f>
        <v/>
      </c>
      <c r="M607" s="14" t="n"/>
      <c r="N607">
        <f>IF(OR(L607="Proposta sem próximo contato",L607="Próximo contato atrasado"),MAX(N$4:N606)+1,"")</f>
        <v/>
      </c>
    </row>
    <row r="608">
      <c r="A608" s="21" t="n"/>
      <c r="B608" s="14" t="n"/>
      <c r="C608" s="22" t="n"/>
      <c r="D608" s="14" t="n"/>
      <c r="E608" s="23" t="n"/>
      <c r="F608" s="22" t="n"/>
      <c r="G608" s="22" t="n"/>
      <c r="H608" s="22" t="n"/>
      <c r="I608" s="22" t="n"/>
      <c r="J608" s="21" t="n"/>
      <c r="K608" s="23" t="n"/>
      <c r="L608" s="24">
        <f>IF(COUNTA(A608:K608)=0,"",IF(A608="","Falta a data do pedido",IF(AND(H608="Proposta enviada",J608=""),"Proposta sem próximo contato",IF(AND(OR(H608="Novo",H608="Em conversa",H608="Proposta enviada"),J608&lt;&gt;"",J608&lt;TODAY()),"Próximo contato atrasado",IF(AND(H608="Perdido",I608=""),"Falta o motivo da perda",IF(AND(H608="Fechado",K608=""),"Falta o valor fechado",IF(C608="","Falta como chegou","")))))))</f>
        <v/>
      </c>
      <c r="M608" s="14" t="n"/>
      <c r="N608">
        <f>IF(OR(L608="Proposta sem próximo contato",L608="Próximo contato atrasado"),MAX(N$4:N607)+1,"")</f>
        <v/>
      </c>
    </row>
    <row r="609">
      <c r="A609" s="21" t="n"/>
      <c r="B609" s="14" t="n"/>
      <c r="C609" s="22" t="n"/>
      <c r="D609" s="14" t="n"/>
      <c r="E609" s="23" t="n"/>
      <c r="F609" s="22" t="n"/>
      <c r="G609" s="22" t="n"/>
      <c r="H609" s="22" t="n"/>
      <c r="I609" s="22" t="n"/>
      <c r="J609" s="21" t="n"/>
      <c r="K609" s="23" t="n"/>
      <c r="L609" s="24">
        <f>IF(COUNTA(A609:K609)=0,"",IF(A609="","Falta a data do pedido",IF(AND(H609="Proposta enviada",J609=""),"Proposta sem próximo contato",IF(AND(OR(H609="Novo",H609="Em conversa",H609="Proposta enviada"),J609&lt;&gt;"",J609&lt;TODAY()),"Próximo contato atrasado",IF(AND(H609="Perdido",I609=""),"Falta o motivo da perda",IF(AND(H609="Fechado",K609=""),"Falta o valor fechado",IF(C609="","Falta como chegou","")))))))</f>
        <v/>
      </c>
      <c r="M609" s="14" t="n"/>
      <c r="N609">
        <f>IF(OR(L609="Proposta sem próximo contato",L609="Próximo contato atrasado"),MAX(N$4:N608)+1,"")</f>
        <v/>
      </c>
    </row>
    <row r="610">
      <c r="A610" s="21" t="n"/>
      <c r="B610" s="14" t="n"/>
      <c r="C610" s="22" t="n"/>
      <c r="D610" s="14" t="n"/>
      <c r="E610" s="23" t="n"/>
      <c r="F610" s="22" t="n"/>
      <c r="G610" s="22" t="n"/>
      <c r="H610" s="22" t="n"/>
      <c r="I610" s="22" t="n"/>
      <c r="J610" s="21" t="n"/>
      <c r="K610" s="23" t="n"/>
      <c r="L610" s="24">
        <f>IF(COUNTA(A610:K610)=0,"",IF(A610="","Falta a data do pedido",IF(AND(H610="Proposta enviada",J610=""),"Proposta sem próximo contato",IF(AND(OR(H610="Novo",H610="Em conversa",H610="Proposta enviada"),J610&lt;&gt;"",J610&lt;TODAY()),"Próximo contato atrasado",IF(AND(H610="Perdido",I610=""),"Falta o motivo da perda",IF(AND(H610="Fechado",K610=""),"Falta o valor fechado",IF(C610="","Falta como chegou","")))))))</f>
        <v/>
      </c>
      <c r="M610" s="14" t="n"/>
      <c r="N610">
        <f>IF(OR(L610="Proposta sem próximo contato",L610="Próximo contato atrasado"),MAX(N$4:N609)+1,"")</f>
        <v/>
      </c>
    </row>
    <row r="611">
      <c r="A611" s="21" t="n"/>
      <c r="B611" s="14" t="n"/>
      <c r="C611" s="22" t="n"/>
      <c r="D611" s="14" t="n"/>
      <c r="E611" s="23" t="n"/>
      <c r="F611" s="22" t="n"/>
      <c r="G611" s="22" t="n"/>
      <c r="H611" s="22" t="n"/>
      <c r="I611" s="22" t="n"/>
      <c r="J611" s="21" t="n"/>
      <c r="K611" s="23" t="n"/>
      <c r="L611" s="24">
        <f>IF(COUNTA(A611:K611)=0,"",IF(A611="","Falta a data do pedido",IF(AND(H611="Proposta enviada",J611=""),"Proposta sem próximo contato",IF(AND(OR(H611="Novo",H611="Em conversa",H611="Proposta enviada"),J611&lt;&gt;"",J611&lt;TODAY()),"Próximo contato atrasado",IF(AND(H611="Perdido",I611=""),"Falta o motivo da perda",IF(AND(H611="Fechado",K611=""),"Falta o valor fechado",IF(C611="","Falta como chegou","")))))))</f>
        <v/>
      </c>
      <c r="M611" s="14" t="n"/>
      <c r="N611">
        <f>IF(OR(L611="Proposta sem próximo contato",L611="Próximo contato atrasado"),MAX(N$4:N610)+1,"")</f>
        <v/>
      </c>
    </row>
    <row r="612">
      <c r="A612" s="21" t="n"/>
      <c r="B612" s="14" t="n"/>
      <c r="C612" s="22" t="n"/>
      <c r="D612" s="14" t="n"/>
      <c r="E612" s="23" t="n"/>
      <c r="F612" s="22" t="n"/>
      <c r="G612" s="22" t="n"/>
      <c r="H612" s="22" t="n"/>
      <c r="I612" s="22" t="n"/>
      <c r="J612" s="21" t="n"/>
      <c r="K612" s="23" t="n"/>
      <c r="L612" s="24">
        <f>IF(COUNTA(A612:K612)=0,"",IF(A612="","Falta a data do pedido",IF(AND(H612="Proposta enviada",J612=""),"Proposta sem próximo contato",IF(AND(OR(H612="Novo",H612="Em conversa",H612="Proposta enviada"),J612&lt;&gt;"",J612&lt;TODAY()),"Próximo contato atrasado",IF(AND(H612="Perdido",I612=""),"Falta o motivo da perda",IF(AND(H612="Fechado",K612=""),"Falta o valor fechado",IF(C612="","Falta como chegou","")))))))</f>
        <v/>
      </c>
      <c r="M612" s="14" t="n"/>
      <c r="N612">
        <f>IF(OR(L612="Proposta sem próximo contato",L612="Próximo contato atrasado"),MAX(N$4:N611)+1,"")</f>
        <v/>
      </c>
    </row>
    <row r="613">
      <c r="A613" s="21" t="n"/>
      <c r="B613" s="14" t="n"/>
      <c r="C613" s="22" t="n"/>
      <c r="D613" s="14" t="n"/>
      <c r="E613" s="23" t="n"/>
      <c r="F613" s="22" t="n"/>
      <c r="G613" s="22" t="n"/>
      <c r="H613" s="22" t="n"/>
      <c r="I613" s="22" t="n"/>
      <c r="J613" s="21" t="n"/>
      <c r="K613" s="23" t="n"/>
      <c r="L613" s="24">
        <f>IF(COUNTA(A613:K613)=0,"",IF(A613="","Falta a data do pedido",IF(AND(H613="Proposta enviada",J613=""),"Proposta sem próximo contato",IF(AND(OR(H613="Novo",H613="Em conversa",H613="Proposta enviada"),J613&lt;&gt;"",J613&lt;TODAY()),"Próximo contato atrasado",IF(AND(H613="Perdido",I613=""),"Falta o motivo da perda",IF(AND(H613="Fechado",K613=""),"Falta o valor fechado",IF(C613="","Falta como chegou","")))))))</f>
        <v/>
      </c>
      <c r="M613" s="14" t="n"/>
      <c r="N613">
        <f>IF(OR(L613="Proposta sem próximo contato",L613="Próximo contato atrasado"),MAX(N$4:N612)+1,"")</f>
        <v/>
      </c>
    </row>
    <row r="614">
      <c r="A614" s="21" t="n"/>
      <c r="B614" s="14" t="n"/>
      <c r="C614" s="22" t="n"/>
      <c r="D614" s="14" t="n"/>
      <c r="E614" s="23" t="n"/>
      <c r="F614" s="22" t="n"/>
      <c r="G614" s="22" t="n"/>
      <c r="H614" s="22" t="n"/>
      <c r="I614" s="22" t="n"/>
      <c r="J614" s="21" t="n"/>
      <c r="K614" s="23" t="n"/>
      <c r="L614" s="24">
        <f>IF(COUNTA(A614:K614)=0,"",IF(A614="","Falta a data do pedido",IF(AND(H614="Proposta enviada",J614=""),"Proposta sem próximo contato",IF(AND(OR(H614="Novo",H614="Em conversa",H614="Proposta enviada"),J614&lt;&gt;"",J614&lt;TODAY()),"Próximo contato atrasado",IF(AND(H614="Perdido",I614=""),"Falta o motivo da perda",IF(AND(H614="Fechado",K614=""),"Falta o valor fechado",IF(C614="","Falta como chegou","")))))))</f>
        <v/>
      </c>
      <c r="M614" s="14" t="n"/>
      <c r="N614">
        <f>IF(OR(L614="Proposta sem próximo contato",L614="Próximo contato atrasado"),MAX(N$4:N613)+1,"")</f>
        <v/>
      </c>
    </row>
    <row r="615">
      <c r="A615" s="21" t="n"/>
      <c r="B615" s="14" t="n"/>
      <c r="C615" s="22" t="n"/>
      <c r="D615" s="14" t="n"/>
      <c r="E615" s="23" t="n"/>
      <c r="F615" s="22" t="n"/>
      <c r="G615" s="22" t="n"/>
      <c r="H615" s="22" t="n"/>
      <c r="I615" s="22" t="n"/>
      <c r="J615" s="21" t="n"/>
      <c r="K615" s="23" t="n"/>
      <c r="L615" s="24">
        <f>IF(COUNTA(A615:K615)=0,"",IF(A615="","Falta a data do pedido",IF(AND(H615="Proposta enviada",J615=""),"Proposta sem próximo contato",IF(AND(OR(H615="Novo",H615="Em conversa",H615="Proposta enviada"),J615&lt;&gt;"",J615&lt;TODAY()),"Próximo contato atrasado",IF(AND(H615="Perdido",I615=""),"Falta o motivo da perda",IF(AND(H615="Fechado",K615=""),"Falta o valor fechado",IF(C615="","Falta como chegou","")))))))</f>
        <v/>
      </c>
      <c r="M615" s="14" t="n"/>
      <c r="N615">
        <f>IF(OR(L615="Proposta sem próximo contato",L615="Próximo contato atrasado"),MAX(N$4:N614)+1,"")</f>
        <v/>
      </c>
    </row>
    <row r="616">
      <c r="A616" s="21" t="n"/>
      <c r="B616" s="14" t="n"/>
      <c r="C616" s="22" t="n"/>
      <c r="D616" s="14" t="n"/>
      <c r="E616" s="23" t="n"/>
      <c r="F616" s="22" t="n"/>
      <c r="G616" s="22" t="n"/>
      <c r="H616" s="22" t="n"/>
      <c r="I616" s="22" t="n"/>
      <c r="J616" s="21" t="n"/>
      <c r="K616" s="23" t="n"/>
      <c r="L616" s="24">
        <f>IF(COUNTA(A616:K616)=0,"",IF(A616="","Falta a data do pedido",IF(AND(H616="Proposta enviada",J616=""),"Proposta sem próximo contato",IF(AND(OR(H616="Novo",H616="Em conversa",H616="Proposta enviada"),J616&lt;&gt;"",J616&lt;TODAY()),"Próximo contato atrasado",IF(AND(H616="Perdido",I616=""),"Falta o motivo da perda",IF(AND(H616="Fechado",K616=""),"Falta o valor fechado",IF(C616="","Falta como chegou","")))))))</f>
        <v/>
      </c>
      <c r="M616" s="14" t="n"/>
      <c r="N616">
        <f>IF(OR(L616="Proposta sem próximo contato",L616="Próximo contato atrasado"),MAX(N$4:N615)+1,"")</f>
        <v/>
      </c>
    </row>
    <row r="617">
      <c r="A617" s="21" t="n"/>
      <c r="B617" s="14" t="n"/>
      <c r="C617" s="22" t="n"/>
      <c r="D617" s="14" t="n"/>
      <c r="E617" s="23" t="n"/>
      <c r="F617" s="22" t="n"/>
      <c r="G617" s="22" t="n"/>
      <c r="H617" s="22" t="n"/>
      <c r="I617" s="22" t="n"/>
      <c r="J617" s="21" t="n"/>
      <c r="K617" s="23" t="n"/>
      <c r="L617" s="24">
        <f>IF(COUNTA(A617:K617)=0,"",IF(A617="","Falta a data do pedido",IF(AND(H617="Proposta enviada",J617=""),"Proposta sem próximo contato",IF(AND(OR(H617="Novo",H617="Em conversa",H617="Proposta enviada"),J617&lt;&gt;"",J617&lt;TODAY()),"Próximo contato atrasado",IF(AND(H617="Perdido",I617=""),"Falta o motivo da perda",IF(AND(H617="Fechado",K617=""),"Falta o valor fechado",IF(C617="","Falta como chegou","")))))))</f>
        <v/>
      </c>
      <c r="M617" s="14" t="n"/>
      <c r="N617">
        <f>IF(OR(L617="Proposta sem próximo contato",L617="Próximo contato atrasado"),MAX(N$4:N616)+1,"")</f>
        <v/>
      </c>
    </row>
    <row r="618">
      <c r="A618" s="21" t="n"/>
      <c r="B618" s="14" t="n"/>
      <c r="C618" s="22" t="n"/>
      <c r="D618" s="14" t="n"/>
      <c r="E618" s="23" t="n"/>
      <c r="F618" s="22" t="n"/>
      <c r="G618" s="22" t="n"/>
      <c r="H618" s="22" t="n"/>
      <c r="I618" s="22" t="n"/>
      <c r="J618" s="21" t="n"/>
      <c r="K618" s="23" t="n"/>
      <c r="L618" s="24">
        <f>IF(COUNTA(A618:K618)=0,"",IF(A618="","Falta a data do pedido",IF(AND(H618="Proposta enviada",J618=""),"Proposta sem próximo contato",IF(AND(OR(H618="Novo",H618="Em conversa",H618="Proposta enviada"),J618&lt;&gt;"",J618&lt;TODAY()),"Próximo contato atrasado",IF(AND(H618="Perdido",I618=""),"Falta o motivo da perda",IF(AND(H618="Fechado",K618=""),"Falta o valor fechado",IF(C618="","Falta como chegou","")))))))</f>
        <v/>
      </c>
      <c r="M618" s="14" t="n"/>
      <c r="N618">
        <f>IF(OR(L618="Proposta sem próximo contato",L618="Próximo contato atrasado"),MAX(N$4:N617)+1,"")</f>
        <v/>
      </c>
    </row>
    <row r="619">
      <c r="A619" s="21" t="n"/>
      <c r="B619" s="14" t="n"/>
      <c r="C619" s="22" t="n"/>
      <c r="D619" s="14" t="n"/>
      <c r="E619" s="23" t="n"/>
      <c r="F619" s="22" t="n"/>
      <c r="G619" s="22" t="n"/>
      <c r="H619" s="22" t="n"/>
      <c r="I619" s="22" t="n"/>
      <c r="J619" s="21" t="n"/>
      <c r="K619" s="23" t="n"/>
      <c r="L619" s="24">
        <f>IF(COUNTA(A619:K619)=0,"",IF(A619="","Falta a data do pedido",IF(AND(H619="Proposta enviada",J619=""),"Proposta sem próximo contato",IF(AND(OR(H619="Novo",H619="Em conversa",H619="Proposta enviada"),J619&lt;&gt;"",J619&lt;TODAY()),"Próximo contato atrasado",IF(AND(H619="Perdido",I619=""),"Falta o motivo da perda",IF(AND(H619="Fechado",K619=""),"Falta o valor fechado",IF(C619="","Falta como chegou","")))))))</f>
        <v/>
      </c>
      <c r="M619" s="14" t="n"/>
      <c r="N619">
        <f>IF(OR(L619="Proposta sem próximo contato",L619="Próximo contato atrasado"),MAX(N$4:N618)+1,"")</f>
        <v/>
      </c>
    </row>
    <row r="620">
      <c r="A620" s="21" t="n"/>
      <c r="B620" s="14" t="n"/>
      <c r="C620" s="22" t="n"/>
      <c r="D620" s="14" t="n"/>
      <c r="E620" s="23" t="n"/>
      <c r="F620" s="22" t="n"/>
      <c r="G620" s="22" t="n"/>
      <c r="H620" s="22" t="n"/>
      <c r="I620" s="22" t="n"/>
      <c r="J620" s="21" t="n"/>
      <c r="K620" s="23" t="n"/>
      <c r="L620" s="24">
        <f>IF(COUNTA(A620:K620)=0,"",IF(A620="","Falta a data do pedido",IF(AND(H620="Proposta enviada",J620=""),"Proposta sem próximo contato",IF(AND(OR(H620="Novo",H620="Em conversa",H620="Proposta enviada"),J620&lt;&gt;"",J620&lt;TODAY()),"Próximo contato atrasado",IF(AND(H620="Perdido",I620=""),"Falta o motivo da perda",IF(AND(H620="Fechado",K620=""),"Falta o valor fechado",IF(C620="","Falta como chegou","")))))))</f>
        <v/>
      </c>
      <c r="M620" s="14" t="n"/>
      <c r="N620">
        <f>IF(OR(L620="Proposta sem próximo contato",L620="Próximo contato atrasado"),MAX(N$4:N619)+1,"")</f>
        <v/>
      </c>
    </row>
    <row r="621">
      <c r="A621" s="21" t="n"/>
      <c r="B621" s="14" t="n"/>
      <c r="C621" s="22" t="n"/>
      <c r="D621" s="14" t="n"/>
      <c r="E621" s="23" t="n"/>
      <c r="F621" s="22" t="n"/>
      <c r="G621" s="22" t="n"/>
      <c r="H621" s="22" t="n"/>
      <c r="I621" s="22" t="n"/>
      <c r="J621" s="21" t="n"/>
      <c r="K621" s="23" t="n"/>
      <c r="L621" s="24">
        <f>IF(COUNTA(A621:K621)=0,"",IF(A621="","Falta a data do pedido",IF(AND(H621="Proposta enviada",J621=""),"Proposta sem próximo contato",IF(AND(OR(H621="Novo",H621="Em conversa",H621="Proposta enviada"),J621&lt;&gt;"",J621&lt;TODAY()),"Próximo contato atrasado",IF(AND(H621="Perdido",I621=""),"Falta o motivo da perda",IF(AND(H621="Fechado",K621=""),"Falta o valor fechado",IF(C621="","Falta como chegou","")))))))</f>
        <v/>
      </c>
      <c r="M621" s="14" t="n"/>
      <c r="N621">
        <f>IF(OR(L621="Proposta sem próximo contato",L621="Próximo contato atrasado"),MAX(N$4:N620)+1,"")</f>
        <v/>
      </c>
    </row>
    <row r="622">
      <c r="A622" s="21" t="n"/>
      <c r="B622" s="14" t="n"/>
      <c r="C622" s="22" t="n"/>
      <c r="D622" s="14" t="n"/>
      <c r="E622" s="23" t="n"/>
      <c r="F622" s="22" t="n"/>
      <c r="G622" s="22" t="n"/>
      <c r="H622" s="22" t="n"/>
      <c r="I622" s="22" t="n"/>
      <c r="J622" s="21" t="n"/>
      <c r="K622" s="23" t="n"/>
      <c r="L622" s="24">
        <f>IF(COUNTA(A622:K622)=0,"",IF(A622="","Falta a data do pedido",IF(AND(H622="Proposta enviada",J622=""),"Proposta sem próximo contato",IF(AND(OR(H622="Novo",H622="Em conversa",H622="Proposta enviada"),J622&lt;&gt;"",J622&lt;TODAY()),"Próximo contato atrasado",IF(AND(H622="Perdido",I622=""),"Falta o motivo da perda",IF(AND(H622="Fechado",K622=""),"Falta o valor fechado",IF(C622="","Falta como chegou","")))))))</f>
        <v/>
      </c>
      <c r="M622" s="14" t="n"/>
      <c r="N622">
        <f>IF(OR(L622="Proposta sem próximo contato",L622="Próximo contato atrasado"),MAX(N$4:N621)+1,"")</f>
        <v/>
      </c>
    </row>
    <row r="623">
      <c r="A623" s="21" t="n"/>
      <c r="B623" s="14" t="n"/>
      <c r="C623" s="22" t="n"/>
      <c r="D623" s="14" t="n"/>
      <c r="E623" s="23" t="n"/>
      <c r="F623" s="22" t="n"/>
      <c r="G623" s="22" t="n"/>
      <c r="H623" s="22" t="n"/>
      <c r="I623" s="22" t="n"/>
      <c r="J623" s="21" t="n"/>
      <c r="K623" s="23" t="n"/>
      <c r="L623" s="24">
        <f>IF(COUNTA(A623:K623)=0,"",IF(A623="","Falta a data do pedido",IF(AND(H623="Proposta enviada",J623=""),"Proposta sem próximo contato",IF(AND(OR(H623="Novo",H623="Em conversa",H623="Proposta enviada"),J623&lt;&gt;"",J623&lt;TODAY()),"Próximo contato atrasado",IF(AND(H623="Perdido",I623=""),"Falta o motivo da perda",IF(AND(H623="Fechado",K623=""),"Falta o valor fechado",IF(C623="","Falta como chegou","")))))))</f>
        <v/>
      </c>
      <c r="M623" s="14" t="n"/>
      <c r="N623">
        <f>IF(OR(L623="Proposta sem próximo contato",L623="Próximo contato atrasado"),MAX(N$4:N622)+1,"")</f>
        <v/>
      </c>
    </row>
    <row r="624">
      <c r="A624" s="21" t="n"/>
      <c r="B624" s="14" t="n"/>
      <c r="C624" s="22" t="n"/>
      <c r="D624" s="14" t="n"/>
      <c r="E624" s="23" t="n"/>
      <c r="F624" s="22" t="n"/>
      <c r="G624" s="22" t="n"/>
      <c r="H624" s="22" t="n"/>
      <c r="I624" s="22" t="n"/>
      <c r="J624" s="21" t="n"/>
      <c r="K624" s="23" t="n"/>
      <c r="L624" s="24">
        <f>IF(COUNTA(A624:K624)=0,"",IF(A624="","Falta a data do pedido",IF(AND(H624="Proposta enviada",J624=""),"Proposta sem próximo contato",IF(AND(OR(H624="Novo",H624="Em conversa",H624="Proposta enviada"),J624&lt;&gt;"",J624&lt;TODAY()),"Próximo contato atrasado",IF(AND(H624="Perdido",I624=""),"Falta o motivo da perda",IF(AND(H624="Fechado",K624=""),"Falta o valor fechado",IF(C624="","Falta como chegou","")))))))</f>
        <v/>
      </c>
      <c r="M624" s="14" t="n"/>
      <c r="N624">
        <f>IF(OR(L624="Proposta sem próximo contato",L624="Próximo contato atrasado"),MAX(N$4:N623)+1,"")</f>
        <v/>
      </c>
    </row>
    <row r="625">
      <c r="A625" s="21" t="n"/>
      <c r="B625" s="14" t="n"/>
      <c r="C625" s="22" t="n"/>
      <c r="D625" s="14" t="n"/>
      <c r="E625" s="23" t="n"/>
      <c r="F625" s="22" t="n"/>
      <c r="G625" s="22" t="n"/>
      <c r="H625" s="22" t="n"/>
      <c r="I625" s="22" t="n"/>
      <c r="J625" s="21" t="n"/>
      <c r="K625" s="23" t="n"/>
      <c r="L625" s="24">
        <f>IF(COUNTA(A625:K625)=0,"",IF(A625="","Falta a data do pedido",IF(AND(H625="Proposta enviada",J625=""),"Proposta sem próximo contato",IF(AND(OR(H625="Novo",H625="Em conversa",H625="Proposta enviada"),J625&lt;&gt;"",J625&lt;TODAY()),"Próximo contato atrasado",IF(AND(H625="Perdido",I625=""),"Falta o motivo da perda",IF(AND(H625="Fechado",K625=""),"Falta o valor fechado",IF(C625="","Falta como chegou","")))))))</f>
        <v/>
      </c>
      <c r="M625" s="14" t="n"/>
      <c r="N625">
        <f>IF(OR(L625="Proposta sem próximo contato",L625="Próximo contato atrasado"),MAX(N$4:N624)+1,"")</f>
        <v/>
      </c>
    </row>
    <row r="626">
      <c r="A626" s="21" t="n"/>
      <c r="B626" s="14" t="n"/>
      <c r="C626" s="22" t="n"/>
      <c r="D626" s="14" t="n"/>
      <c r="E626" s="23" t="n"/>
      <c r="F626" s="22" t="n"/>
      <c r="G626" s="22" t="n"/>
      <c r="H626" s="22" t="n"/>
      <c r="I626" s="22" t="n"/>
      <c r="J626" s="21" t="n"/>
      <c r="K626" s="23" t="n"/>
      <c r="L626" s="24">
        <f>IF(COUNTA(A626:K626)=0,"",IF(A626="","Falta a data do pedido",IF(AND(H626="Proposta enviada",J626=""),"Proposta sem próximo contato",IF(AND(OR(H626="Novo",H626="Em conversa",H626="Proposta enviada"),J626&lt;&gt;"",J626&lt;TODAY()),"Próximo contato atrasado",IF(AND(H626="Perdido",I626=""),"Falta o motivo da perda",IF(AND(H626="Fechado",K626=""),"Falta o valor fechado",IF(C626="","Falta como chegou","")))))))</f>
        <v/>
      </c>
      <c r="M626" s="14" t="n"/>
      <c r="N626">
        <f>IF(OR(L626="Proposta sem próximo contato",L626="Próximo contato atrasado"),MAX(N$4:N625)+1,"")</f>
        <v/>
      </c>
    </row>
    <row r="627">
      <c r="A627" s="21" t="n"/>
      <c r="B627" s="14" t="n"/>
      <c r="C627" s="22" t="n"/>
      <c r="D627" s="14" t="n"/>
      <c r="E627" s="23" t="n"/>
      <c r="F627" s="22" t="n"/>
      <c r="G627" s="22" t="n"/>
      <c r="H627" s="22" t="n"/>
      <c r="I627" s="22" t="n"/>
      <c r="J627" s="21" t="n"/>
      <c r="K627" s="23" t="n"/>
      <c r="L627" s="24">
        <f>IF(COUNTA(A627:K627)=0,"",IF(A627="","Falta a data do pedido",IF(AND(H627="Proposta enviada",J627=""),"Proposta sem próximo contato",IF(AND(OR(H627="Novo",H627="Em conversa",H627="Proposta enviada"),J627&lt;&gt;"",J627&lt;TODAY()),"Próximo contato atrasado",IF(AND(H627="Perdido",I627=""),"Falta o motivo da perda",IF(AND(H627="Fechado",K627=""),"Falta o valor fechado",IF(C627="","Falta como chegou","")))))))</f>
        <v/>
      </c>
      <c r="M627" s="14" t="n"/>
      <c r="N627">
        <f>IF(OR(L627="Proposta sem próximo contato",L627="Próximo contato atrasado"),MAX(N$4:N626)+1,"")</f>
        <v/>
      </c>
    </row>
    <row r="628">
      <c r="A628" s="21" t="n"/>
      <c r="B628" s="14" t="n"/>
      <c r="C628" s="22" t="n"/>
      <c r="D628" s="14" t="n"/>
      <c r="E628" s="23" t="n"/>
      <c r="F628" s="22" t="n"/>
      <c r="G628" s="22" t="n"/>
      <c r="H628" s="22" t="n"/>
      <c r="I628" s="22" t="n"/>
      <c r="J628" s="21" t="n"/>
      <c r="K628" s="23" t="n"/>
      <c r="L628" s="24">
        <f>IF(COUNTA(A628:K628)=0,"",IF(A628="","Falta a data do pedido",IF(AND(H628="Proposta enviada",J628=""),"Proposta sem próximo contato",IF(AND(OR(H628="Novo",H628="Em conversa",H628="Proposta enviada"),J628&lt;&gt;"",J628&lt;TODAY()),"Próximo contato atrasado",IF(AND(H628="Perdido",I628=""),"Falta o motivo da perda",IF(AND(H628="Fechado",K628=""),"Falta o valor fechado",IF(C628="","Falta como chegou","")))))))</f>
        <v/>
      </c>
      <c r="M628" s="14" t="n"/>
      <c r="N628">
        <f>IF(OR(L628="Proposta sem próximo contato",L628="Próximo contato atrasado"),MAX(N$4:N627)+1,"")</f>
        <v/>
      </c>
    </row>
    <row r="629">
      <c r="A629" s="21" t="n"/>
      <c r="B629" s="14" t="n"/>
      <c r="C629" s="22" t="n"/>
      <c r="D629" s="14" t="n"/>
      <c r="E629" s="23" t="n"/>
      <c r="F629" s="22" t="n"/>
      <c r="G629" s="22" t="n"/>
      <c r="H629" s="22" t="n"/>
      <c r="I629" s="22" t="n"/>
      <c r="J629" s="21" t="n"/>
      <c r="K629" s="23" t="n"/>
      <c r="L629" s="24">
        <f>IF(COUNTA(A629:K629)=0,"",IF(A629="","Falta a data do pedido",IF(AND(H629="Proposta enviada",J629=""),"Proposta sem próximo contato",IF(AND(OR(H629="Novo",H629="Em conversa",H629="Proposta enviada"),J629&lt;&gt;"",J629&lt;TODAY()),"Próximo contato atrasado",IF(AND(H629="Perdido",I629=""),"Falta o motivo da perda",IF(AND(H629="Fechado",K629=""),"Falta o valor fechado",IF(C629="","Falta como chegou","")))))))</f>
        <v/>
      </c>
      <c r="M629" s="14" t="n"/>
      <c r="N629">
        <f>IF(OR(L629="Proposta sem próximo contato",L629="Próximo contato atrasado"),MAX(N$4:N628)+1,"")</f>
        <v/>
      </c>
    </row>
    <row r="630">
      <c r="A630" s="21" t="n"/>
      <c r="B630" s="14" t="n"/>
      <c r="C630" s="22" t="n"/>
      <c r="D630" s="14" t="n"/>
      <c r="E630" s="23" t="n"/>
      <c r="F630" s="22" t="n"/>
      <c r="G630" s="22" t="n"/>
      <c r="H630" s="22" t="n"/>
      <c r="I630" s="22" t="n"/>
      <c r="J630" s="21" t="n"/>
      <c r="K630" s="23" t="n"/>
      <c r="L630" s="24">
        <f>IF(COUNTA(A630:K630)=0,"",IF(A630="","Falta a data do pedido",IF(AND(H630="Proposta enviada",J630=""),"Proposta sem próximo contato",IF(AND(OR(H630="Novo",H630="Em conversa",H630="Proposta enviada"),J630&lt;&gt;"",J630&lt;TODAY()),"Próximo contato atrasado",IF(AND(H630="Perdido",I630=""),"Falta o motivo da perda",IF(AND(H630="Fechado",K630=""),"Falta o valor fechado",IF(C630="","Falta como chegou","")))))))</f>
        <v/>
      </c>
      <c r="M630" s="14" t="n"/>
      <c r="N630">
        <f>IF(OR(L630="Proposta sem próximo contato",L630="Próximo contato atrasado"),MAX(N$4:N629)+1,"")</f>
        <v/>
      </c>
    </row>
    <row r="631">
      <c r="A631" s="21" t="n"/>
      <c r="B631" s="14" t="n"/>
      <c r="C631" s="22" t="n"/>
      <c r="D631" s="14" t="n"/>
      <c r="E631" s="23" t="n"/>
      <c r="F631" s="22" t="n"/>
      <c r="G631" s="22" t="n"/>
      <c r="H631" s="22" t="n"/>
      <c r="I631" s="22" t="n"/>
      <c r="J631" s="21" t="n"/>
      <c r="K631" s="23" t="n"/>
      <c r="L631" s="24">
        <f>IF(COUNTA(A631:K631)=0,"",IF(A631="","Falta a data do pedido",IF(AND(H631="Proposta enviada",J631=""),"Proposta sem próximo contato",IF(AND(OR(H631="Novo",H631="Em conversa",H631="Proposta enviada"),J631&lt;&gt;"",J631&lt;TODAY()),"Próximo contato atrasado",IF(AND(H631="Perdido",I631=""),"Falta o motivo da perda",IF(AND(H631="Fechado",K631=""),"Falta o valor fechado",IF(C631="","Falta como chegou","")))))))</f>
        <v/>
      </c>
      <c r="M631" s="14" t="n"/>
      <c r="N631">
        <f>IF(OR(L631="Proposta sem próximo contato",L631="Próximo contato atrasado"),MAX(N$4:N630)+1,"")</f>
        <v/>
      </c>
    </row>
    <row r="632">
      <c r="A632" s="21" t="n"/>
      <c r="B632" s="14" t="n"/>
      <c r="C632" s="22" t="n"/>
      <c r="D632" s="14" t="n"/>
      <c r="E632" s="23" t="n"/>
      <c r="F632" s="22" t="n"/>
      <c r="G632" s="22" t="n"/>
      <c r="H632" s="22" t="n"/>
      <c r="I632" s="22" t="n"/>
      <c r="J632" s="21" t="n"/>
      <c r="K632" s="23" t="n"/>
      <c r="L632" s="24">
        <f>IF(COUNTA(A632:K632)=0,"",IF(A632="","Falta a data do pedido",IF(AND(H632="Proposta enviada",J632=""),"Proposta sem próximo contato",IF(AND(OR(H632="Novo",H632="Em conversa",H632="Proposta enviada"),J632&lt;&gt;"",J632&lt;TODAY()),"Próximo contato atrasado",IF(AND(H632="Perdido",I632=""),"Falta o motivo da perda",IF(AND(H632="Fechado",K632=""),"Falta o valor fechado",IF(C632="","Falta como chegou","")))))))</f>
        <v/>
      </c>
      <c r="M632" s="14" t="n"/>
      <c r="N632">
        <f>IF(OR(L632="Proposta sem próximo contato",L632="Próximo contato atrasado"),MAX(N$4:N631)+1,"")</f>
        <v/>
      </c>
    </row>
    <row r="633">
      <c r="A633" s="21" t="n"/>
      <c r="B633" s="14" t="n"/>
      <c r="C633" s="22" t="n"/>
      <c r="D633" s="14" t="n"/>
      <c r="E633" s="23" t="n"/>
      <c r="F633" s="22" t="n"/>
      <c r="G633" s="22" t="n"/>
      <c r="H633" s="22" t="n"/>
      <c r="I633" s="22" t="n"/>
      <c r="J633" s="21" t="n"/>
      <c r="K633" s="23" t="n"/>
      <c r="L633" s="24">
        <f>IF(COUNTA(A633:K633)=0,"",IF(A633="","Falta a data do pedido",IF(AND(H633="Proposta enviada",J633=""),"Proposta sem próximo contato",IF(AND(OR(H633="Novo",H633="Em conversa",H633="Proposta enviada"),J633&lt;&gt;"",J633&lt;TODAY()),"Próximo contato atrasado",IF(AND(H633="Perdido",I633=""),"Falta o motivo da perda",IF(AND(H633="Fechado",K633=""),"Falta o valor fechado",IF(C633="","Falta como chegou","")))))))</f>
        <v/>
      </c>
      <c r="M633" s="14" t="n"/>
      <c r="N633">
        <f>IF(OR(L633="Proposta sem próximo contato",L633="Próximo contato atrasado"),MAX(N$4:N632)+1,"")</f>
        <v/>
      </c>
    </row>
    <row r="634">
      <c r="A634" s="21" t="n"/>
      <c r="B634" s="14" t="n"/>
      <c r="C634" s="22" t="n"/>
      <c r="D634" s="14" t="n"/>
      <c r="E634" s="23" t="n"/>
      <c r="F634" s="22" t="n"/>
      <c r="G634" s="22" t="n"/>
      <c r="H634" s="22" t="n"/>
      <c r="I634" s="22" t="n"/>
      <c r="J634" s="21" t="n"/>
      <c r="K634" s="23" t="n"/>
      <c r="L634" s="24">
        <f>IF(COUNTA(A634:K634)=0,"",IF(A634="","Falta a data do pedido",IF(AND(H634="Proposta enviada",J634=""),"Proposta sem próximo contato",IF(AND(OR(H634="Novo",H634="Em conversa",H634="Proposta enviada"),J634&lt;&gt;"",J634&lt;TODAY()),"Próximo contato atrasado",IF(AND(H634="Perdido",I634=""),"Falta o motivo da perda",IF(AND(H634="Fechado",K634=""),"Falta o valor fechado",IF(C634="","Falta como chegou","")))))))</f>
        <v/>
      </c>
      <c r="M634" s="14" t="n"/>
      <c r="N634">
        <f>IF(OR(L634="Proposta sem próximo contato",L634="Próximo contato atrasado"),MAX(N$4:N633)+1,"")</f>
        <v/>
      </c>
    </row>
    <row r="635">
      <c r="A635" s="21" t="n"/>
      <c r="B635" s="14" t="n"/>
      <c r="C635" s="22" t="n"/>
      <c r="D635" s="14" t="n"/>
      <c r="E635" s="23" t="n"/>
      <c r="F635" s="22" t="n"/>
      <c r="G635" s="22" t="n"/>
      <c r="H635" s="22" t="n"/>
      <c r="I635" s="22" t="n"/>
      <c r="J635" s="21" t="n"/>
      <c r="K635" s="23" t="n"/>
      <c r="L635" s="24">
        <f>IF(COUNTA(A635:K635)=0,"",IF(A635="","Falta a data do pedido",IF(AND(H635="Proposta enviada",J635=""),"Proposta sem próximo contato",IF(AND(OR(H635="Novo",H635="Em conversa",H635="Proposta enviada"),J635&lt;&gt;"",J635&lt;TODAY()),"Próximo contato atrasado",IF(AND(H635="Perdido",I635=""),"Falta o motivo da perda",IF(AND(H635="Fechado",K635=""),"Falta o valor fechado",IF(C635="","Falta como chegou","")))))))</f>
        <v/>
      </c>
      <c r="M635" s="14" t="n"/>
      <c r="N635">
        <f>IF(OR(L635="Proposta sem próximo contato",L635="Próximo contato atrasado"),MAX(N$4:N634)+1,"")</f>
        <v/>
      </c>
    </row>
    <row r="636">
      <c r="A636" s="21" t="n"/>
      <c r="B636" s="14" t="n"/>
      <c r="C636" s="22" t="n"/>
      <c r="D636" s="14" t="n"/>
      <c r="E636" s="23" t="n"/>
      <c r="F636" s="22" t="n"/>
      <c r="G636" s="22" t="n"/>
      <c r="H636" s="22" t="n"/>
      <c r="I636" s="22" t="n"/>
      <c r="J636" s="21" t="n"/>
      <c r="K636" s="23" t="n"/>
      <c r="L636" s="24">
        <f>IF(COUNTA(A636:K636)=0,"",IF(A636="","Falta a data do pedido",IF(AND(H636="Proposta enviada",J636=""),"Proposta sem próximo contato",IF(AND(OR(H636="Novo",H636="Em conversa",H636="Proposta enviada"),J636&lt;&gt;"",J636&lt;TODAY()),"Próximo contato atrasado",IF(AND(H636="Perdido",I636=""),"Falta o motivo da perda",IF(AND(H636="Fechado",K636=""),"Falta o valor fechado",IF(C636="","Falta como chegou","")))))))</f>
        <v/>
      </c>
      <c r="M636" s="14" t="n"/>
      <c r="N636">
        <f>IF(OR(L636="Proposta sem próximo contato",L636="Próximo contato atrasado"),MAX(N$4:N635)+1,"")</f>
        <v/>
      </c>
    </row>
    <row r="637">
      <c r="A637" s="21" t="n"/>
      <c r="B637" s="14" t="n"/>
      <c r="C637" s="22" t="n"/>
      <c r="D637" s="14" t="n"/>
      <c r="E637" s="23" t="n"/>
      <c r="F637" s="22" t="n"/>
      <c r="G637" s="22" t="n"/>
      <c r="H637" s="22" t="n"/>
      <c r="I637" s="22" t="n"/>
      <c r="J637" s="21" t="n"/>
      <c r="K637" s="23" t="n"/>
      <c r="L637" s="24">
        <f>IF(COUNTA(A637:K637)=0,"",IF(A637="","Falta a data do pedido",IF(AND(H637="Proposta enviada",J637=""),"Proposta sem próximo contato",IF(AND(OR(H637="Novo",H637="Em conversa",H637="Proposta enviada"),J637&lt;&gt;"",J637&lt;TODAY()),"Próximo contato atrasado",IF(AND(H637="Perdido",I637=""),"Falta o motivo da perda",IF(AND(H637="Fechado",K637=""),"Falta o valor fechado",IF(C637="","Falta como chegou","")))))))</f>
        <v/>
      </c>
      <c r="M637" s="14" t="n"/>
      <c r="N637">
        <f>IF(OR(L637="Proposta sem próximo contato",L637="Próximo contato atrasado"),MAX(N$4:N636)+1,"")</f>
        <v/>
      </c>
    </row>
    <row r="638">
      <c r="A638" s="21" t="n"/>
      <c r="B638" s="14" t="n"/>
      <c r="C638" s="22" t="n"/>
      <c r="D638" s="14" t="n"/>
      <c r="E638" s="23" t="n"/>
      <c r="F638" s="22" t="n"/>
      <c r="G638" s="22" t="n"/>
      <c r="H638" s="22" t="n"/>
      <c r="I638" s="22" t="n"/>
      <c r="J638" s="21" t="n"/>
      <c r="K638" s="23" t="n"/>
      <c r="L638" s="24">
        <f>IF(COUNTA(A638:K638)=0,"",IF(A638="","Falta a data do pedido",IF(AND(H638="Proposta enviada",J638=""),"Proposta sem próximo contato",IF(AND(OR(H638="Novo",H638="Em conversa",H638="Proposta enviada"),J638&lt;&gt;"",J638&lt;TODAY()),"Próximo contato atrasado",IF(AND(H638="Perdido",I638=""),"Falta o motivo da perda",IF(AND(H638="Fechado",K638=""),"Falta o valor fechado",IF(C638="","Falta como chegou","")))))))</f>
        <v/>
      </c>
      <c r="M638" s="14" t="n"/>
      <c r="N638">
        <f>IF(OR(L638="Proposta sem próximo contato",L638="Próximo contato atrasado"),MAX(N$4:N637)+1,"")</f>
        <v/>
      </c>
    </row>
    <row r="639">
      <c r="A639" s="21" t="n"/>
      <c r="B639" s="14" t="n"/>
      <c r="C639" s="22" t="n"/>
      <c r="D639" s="14" t="n"/>
      <c r="E639" s="23" t="n"/>
      <c r="F639" s="22" t="n"/>
      <c r="G639" s="22" t="n"/>
      <c r="H639" s="22" t="n"/>
      <c r="I639" s="22" t="n"/>
      <c r="J639" s="21" t="n"/>
      <c r="K639" s="23" t="n"/>
      <c r="L639" s="24">
        <f>IF(COUNTA(A639:K639)=0,"",IF(A639="","Falta a data do pedido",IF(AND(H639="Proposta enviada",J639=""),"Proposta sem próximo contato",IF(AND(OR(H639="Novo",H639="Em conversa",H639="Proposta enviada"),J639&lt;&gt;"",J639&lt;TODAY()),"Próximo contato atrasado",IF(AND(H639="Perdido",I639=""),"Falta o motivo da perda",IF(AND(H639="Fechado",K639=""),"Falta o valor fechado",IF(C639="","Falta como chegou","")))))))</f>
        <v/>
      </c>
      <c r="M639" s="14" t="n"/>
      <c r="N639">
        <f>IF(OR(L639="Proposta sem próximo contato",L639="Próximo contato atrasado"),MAX(N$4:N638)+1,"")</f>
        <v/>
      </c>
    </row>
    <row r="640">
      <c r="A640" s="21" t="n"/>
      <c r="B640" s="14" t="n"/>
      <c r="C640" s="22" t="n"/>
      <c r="D640" s="14" t="n"/>
      <c r="E640" s="23" t="n"/>
      <c r="F640" s="22" t="n"/>
      <c r="G640" s="22" t="n"/>
      <c r="H640" s="22" t="n"/>
      <c r="I640" s="22" t="n"/>
      <c r="J640" s="21" t="n"/>
      <c r="K640" s="23" t="n"/>
      <c r="L640" s="24">
        <f>IF(COUNTA(A640:K640)=0,"",IF(A640="","Falta a data do pedido",IF(AND(H640="Proposta enviada",J640=""),"Proposta sem próximo contato",IF(AND(OR(H640="Novo",H640="Em conversa",H640="Proposta enviada"),J640&lt;&gt;"",J640&lt;TODAY()),"Próximo contato atrasado",IF(AND(H640="Perdido",I640=""),"Falta o motivo da perda",IF(AND(H640="Fechado",K640=""),"Falta o valor fechado",IF(C640="","Falta como chegou","")))))))</f>
        <v/>
      </c>
      <c r="M640" s="14" t="n"/>
      <c r="N640">
        <f>IF(OR(L640="Proposta sem próximo contato",L640="Próximo contato atrasado"),MAX(N$4:N639)+1,"")</f>
        <v/>
      </c>
    </row>
    <row r="641">
      <c r="A641" s="21" t="n"/>
      <c r="B641" s="14" t="n"/>
      <c r="C641" s="22" t="n"/>
      <c r="D641" s="14" t="n"/>
      <c r="E641" s="23" t="n"/>
      <c r="F641" s="22" t="n"/>
      <c r="G641" s="22" t="n"/>
      <c r="H641" s="22" t="n"/>
      <c r="I641" s="22" t="n"/>
      <c r="J641" s="21" t="n"/>
      <c r="K641" s="23" t="n"/>
      <c r="L641" s="24">
        <f>IF(COUNTA(A641:K641)=0,"",IF(A641="","Falta a data do pedido",IF(AND(H641="Proposta enviada",J641=""),"Proposta sem próximo contato",IF(AND(OR(H641="Novo",H641="Em conversa",H641="Proposta enviada"),J641&lt;&gt;"",J641&lt;TODAY()),"Próximo contato atrasado",IF(AND(H641="Perdido",I641=""),"Falta o motivo da perda",IF(AND(H641="Fechado",K641=""),"Falta o valor fechado",IF(C641="","Falta como chegou","")))))))</f>
        <v/>
      </c>
      <c r="M641" s="14" t="n"/>
      <c r="N641">
        <f>IF(OR(L641="Proposta sem próximo contato",L641="Próximo contato atrasado"),MAX(N$4:N640)+1,"")</f>
        <v/>
      </c>
    </row>
    <row r="642">
      <c r="A642" s="21" t="n"/>
      <c r="B642" s="14" t="n"/>
      <c r="C642" s="22" t="n"/>
      <c r="D642" s="14" t="n"/>
      <c r="E642" s="23" t="n"/>
      <c r="F642" s="22" t="n"/>
      <c r="G642" s="22" t="n"/>
      <c r="H642" s="22" t="n"/>
      <c r="I642" s="22" t="n"/>
      <c r="J642" s="21" t="n"/>
      <c r="K642" s="23" t="n"/>
      <c r="L642" s="24">
        <f>IF(COUNTA(A642:K642)=0,"",IF(A642="","Falta a data do pedido",IF(AND(H642="Proposta enviada",J642=""),"Proposta sem próximo contato",IF(AND(OR(H642="Novo",H642="Em conversa",H642="Proposta enviada"),J642&lt;&gt;"",J642&lt;TODAY()),"Próximo contato atrasado",IF(AND(H642="Perdido",I642=""),"Falta o motivo da perda",IF(AND(H642="Fechado",K642=""),"Falta o valor fechado",IF(C642="","Falta como chegou","")))))))</f>
        <v/>
      </c>
      <c r="M642" s="14" t="n"/>
      <c r="N642">
        <f>IF(OR(L642="Proposta sem próximo contato",L642="Próximo contato atrasado"),MAX(N$4:N641)+1,"")</f>
        <v/>
      </c>
    </row>
    <row r="643">
      <c r="A643" s="21" t="n"/>
      <c r="B643" s="14" t="n"/>
      <c r="C643" s="22" t="n"/>
      <c r="D643" s="14" t="n"/>
      <c r="E643" s="23" t="n"/>
      <c r="F643" s="22" t="n"/>
      <c r="G643" s="22" t="n"/>
      <c r="H643" s="22" t="n"/>
      <c r="I643" s="22" t="n"/>
      <c r="J643" s="21" t="n"/>
      <c r="K643" s="23" t="n"/>
      <c r="L643" s="24">
        <f>IF(COUNTA(A643:K643)=0,"",IF(A643="","Falta a data do pedido",IF(AND(H643="Proposta enviada",J643=""),"Proposta sem próximo contato",IF(AND(OR(H643="Novo",H643="Em conversa",H643="Proposta enviada"),J643&lt;&gt;"",J643&lt;TODAY()),"Próximo contato atrasado",IF(AND(H643="Perdido",I643=""),"Falta o motivo da perda",IF(AND(H643="Fechado",K643=""),"Falta o valor fechado",IF(C643="","Falta como chegou","")))))))</f>
        <v/>
      </c>
      <c r="M643" s="14" t="n"/>
      <c r="N643">
        <f>IF(OR(L643="Proposta sem próximo contato",L643="Próximo contato atrasado"),MAX(N$4:N642)+1,"")</f>
        <v/>
      </c>
    </row>
    <row r="644">
      <c r="A644" s="21" t="n"/>
      <c r="B644" s="14" t="n"/>
      <c r="C644" s="22" t="n"/>
      <c r="D644" s="14" t="n"/>
      <c r="E644" s="23" t="n"/>
      <c r="F644" s="22" t="n"/>
      <c r="G644" s="22" t="n"/>
      <c r="H644" s="22" t="n"/>
      <c r="I644" s="22" t="n"/>
      <c r="J644" s="21" t="n"/>
      <c r="K644" s="23" t="n"/>
      <c r="L644" s="24">
        <f>IF(COUNTA(A644:K644)=0,"",IF(A644="","Falta a data do pedido",IF(AND(H644="Proposta enviada",J644=""),"Proposta sem próximo contato",IF(AND(OR(H644="Novo",H644="Em conversa",H644="Proposta enviada"),J644&lt;&gt;"",J644&lt;TODAY()),"Próximo contato atrasado",IF(AND(H644="Perdido",I644=""),"Falta o motivo da perda",IF(AND(H644="Fechado",K644=""),"Falta o valor fechado",IF(C644="","Falta como chegou","")))))))</f>
        <v/>
      </c>
      <c r="M644" s="14" t="n"/>
      <c r="N644">
        <f>IF(OR(L644="Proposta sem próximo contato",L644="Próximo contato atrasado"),MAX(N$4:N643)+1,"")</f>
        <v/>
      </c>
    </row>
    <row r="645">
      <c r="A645" s="21" t="n"/>
      <c r="B645" s="14" t="n"/>
      <c r="C645" s="22" t="n"/>
      <c r="D645" s="14" t="n"/>
      <c r="E645" s="23" t="n"/>
      <c r="F645" s="22" t="n"/>
      <c r="G645" s="22" t="n"/>
      <c r="H645" s="22" t="n"/>
      <c r="I645" s="22" t="n"/>
      <c r="J645" s="21" t="n"/>
      <c r="K645" s="23" t="n"/>
      <c r="L645" s="24">
        <f>IF(COUNTA(A645:K645)=0,"",IF(A645="","Falta a data do pedido",IF(AND(H645="Proposta enviada",J645=""),"Proposta sem próximo contato",IF(AND(OR(H645="Novo",H645="Em conversa",H645="Proposta enviada"),J645&lt;&gt;"",J645&lt;TODAY()),"Próximo contato atrasado",IF(AND(H645="Perdido",I645=""),"Falta o motivo da perda",IF(AND(H645="Fechado",K645=""),"Falta o valor fechado",IF(C645="","Falta como chegou","")))))))</f>
        <v/>
      </c>
      <c r="M645" s="14" t="n"/>
      <c r="N645">
        <f>IF(OR(L645="Proposta sem próximo contato",L645="Próximo contato atrasado"),MAX(N$4:N644)+1,"")</f>
        <v/>
      </c>
    </row>
    <row r="646">
      <c r="A646" s="21" t="n"/>
      <c r="B646" s="14" t="n"/>
      <c r="C646" s="22" t="n"/>
      <c r="D646" s="14" t="n"/>
      <c r="E646" s="23" t="n"/>
      <c r="F646" s="22" t="n"/>
      <c r="G646" s="22" t="n"/>
      <c r="H646" s="22" t="n"/>
      <c r="I646" s="22" t="n"/>
      <c r="J646" s="21" t="n"/>
      <c r="K646" s="23" t="n"/>
      <c r="L646" s="24">
        <f>IF(COUNTA(A646:K646)=0,"",IF(A646="","Falta a data do pedido",IF(AND(H646="Proposta enviada",J646=""),"Proposta sem próximo contato",IF(AND(OR(H646="Novo",H646="Em conversa",H646="Proposta enviada"),J646&lt;&gt;"",J646&lt;TODAY()),"Próximo contato atrasado",IF(AND(H646="Perdido",I646=""),"Falta o motivo da perda",IF(AND(H646="Fechado",K646=""),"Falta o valor fechado",IF(C646="","Falta como chegou","")))))))</f>
        <v/>
      </c>
      <c r="M646" s="14" t="n"/>
      <c r="N646">
        <f>IF(OR(L646="Proposta sem próximo contato",L646="Próximo contato atrasado"),MAX(N$4:N645)+1,"")</f>
        <v/>
      </c>
    </row>
    <row r="647">
      <c r="A647" s="21" t="n"/>
      <c r="B647" s="14" t="n"/>
      <c r="C647" s="22" t="n"/>
      <c r="D647" s="14" t="n"/>
      <c r="E647" s="23" t="n"/>
      <c r="F647" s="22" t="n"/>
      <c r="G647" s="22" t="n"/>
      <c r="H647" s="22" t="n"/>
      <c r="I647" s="22" t="n"/>
      <c r="J647" s="21" t="n"/>
      <c r="K647" s="23" t="n"/>
      <c r="L647" s="24">
        <f>IF(COUNTA(A647:K647)=0,"",IF(A647="","Falta a data do pedido",IF(AND(H647="Proposta enviada",J647=""),"Proposta sem próximo contato",IF(AND(OR(H647="Novo",H647="Em conversa",H647="Proposta enviada"),J647&lt;&gt;"",J647&lt;TODAY()),"Próximo contato atrasado",IF(AND(H647="Perdido",I647=""),"Falta o motivo da perda",IF(AND(H647="Fechado",K647=""),"Falta o valor fechado",IF(C647="","Falta como chegou","")))))))</f>
        <v/>
      </c>
      <c r="M647" s="14" t="n"/>
      <c r="N647">
        <f>IF(OR(L647="Proposta sem próximo contato",L647="Próximo contato atrasado"),MAX(N$4:N646)+1,"")</f>
        <v/>
      </c>
    </row>
    <row r="648">
      <c r="A648" s="21" t="n"/>
      <c r="B648" s="14" t="n"/>
      <c r="C648" s="22" t="n"/>
      <c r="D648" s="14" t="n"/>
      <c r="E648" s="23" t="n"/>
      <c r="F648" s="22" t="n"/>
      <c r="G648" s="22" t="n"/>
      <c r="H648" s="22" t="n"/>
      <c r="I648" s="22" t="n"/>
      <c r="J648" s="21" t="n"/>
      <c r="K648" s="23" t="n"/>
      <c r="L648" s="24">
        <f>IF(COUNTA(A648:K648)=0,"",IF(A648="","Falta a data do pedido",IF(AND(H648="Proposta enviada",J648=""),"Proposta sem próximo contato",IF(AND(OR(H648="Novo",H648="Em conversa",H648="Proposta enviada"),J648&lt;&gt;"",J648&lt;TODAY()),"Próximo contato atrasado",IF(AND(H648="Perdido",I648=""),"Falta o motivo da perda",IF(AND(H648="Fechado",K648=""),"Falta o valor fechado",IF(C648="","Falta como chegou","")))))))</f>
        <v/>
      </c>
      <c r="M648" s="14" t="n"/>
      <c r="N648">
        <f>IF(OR(L648="Proposta sem próximo contato",L648="Próximo contato atrasado"),MAX(N$4:N647)+1,"")</f>
        <v/>
      </c>
    </row>
    <row r="649">
      <c r="A649" s="21" t="n"/>
      <c r="B649" s="14" t="n"/>
      <c r="C649" s="22" t="n"/>
      <c r="D649" s="14" t="n"/>
      <c r="E649" s="23" t="n"/>
      <c r="F649" s="22" t="n"/>
      <c r="G649" s="22" t="n"/>
      <c r="H649" s="22" t="n"/>
      <c r="I649" s="22" t="n"/>
      <c r="J649" s="21" t="n"/>
      <c r="K649" s="23" t="n"/>
      <c r="L649" s="24">
        <f>IF(COUNTA(A649:K649)=0,"",IF(A649="","Falta a data do pedido",IF(AND(H649="Proposta enviada",J649=""),"Proposta sem próximo contato",IF(AND(OR(H649="Novo",H649="Em conversa",H649="Proposta enviada"),J649&lt;&gt;"",J649&lt;TODAY()),"Próximo contato atrasado",IF(AND(H649="Perdido",I649=""),"Falta o motivo da perda",IF(AND(H649="Fechado",K649=""),"Falta o valor fechado",IF(C649="","Falta como chegou","")))))))</f>
        <v/>
      </c>
      <c r="M649" s="14" t="n"/>
      <c r="N649">
        <f>IF(OR(L649="Proposta sem próximo contato",L649="Próximo contato atrasado"),MAX(N$4:N648)+1,"")</f>
        <v/>
      </c>
    </row>
    <row r="650">
      <c r="A650" s="21" t="n"/>
      <c r="B650" s="14" t="n"/>
      <c r="C650" s="22" t="n"/>
      <c r="D650" s="14" t="n"/>
      <c r="E650" s="23" t="n"/>
      <c r="F650" s="22" t="n"/>
      <c r="G650" s="22" t="n"/>
      <c r="H650" s="22" t="n"/>
      <c r="I650" s="22" t="n"/>
      <c r="J650" s="21" t="n"/>
      <c r="K650" s="23" t="n"/>
      <c r="L650" s="24">
        <f>IF(COUNTA(A650:K650)=0,"",IF(A650="","Falta a data do pedido",IF(AND(H650="Proposta enviada",J650=""),"Proposta sem próximo contato",IF(AND(OR(H650="Novo",H650="Em conversa",H650="Proposta enviada"),J650&lt;&gt;"",J650&lt;TODAY()),"Próximo contato atrasado",IF(AND(H650="Perdido",I650=""),"Falta o motivo da perda",IF(AND(H650="Fechado",K650=""),"Falta o valor fechado",IF(C650="","Falta como chegou","")))))))</f>
        <v/>
      </c>
      <c r="M650" s="14" t="n"/>
      <c r="N650">
        <f>IF(OR(L650="Proposta sem próximo contato",L650="Próximo contato atrasado"),MAX(N$4:N649)+1,"")</f>
        <v/>
      </c>
    </row>
    <row r="651">
      <c r="A651" s="21" t="n"/>
      <c r="B651" s="14" t="n"/>
      <c r="C651" s="22" t="n"/>
      <c r="D651" s="14" t="n"/>
      <c r="E651" s="23" t="n"/>
      <c r="F651" s="22" t="n"/>
      <c r="G651" s="22" t="n"/>
      <c r="H651" s="22" t="n"/>
      <c r="I651" s="22" t="n"/>
      <c r="J651" s="21" t="n"/>
      <c r="K651" s="23" t="n"/>
      <c r="L651" s="24">
        <f>IF(COUNTA(A651:K651)=0,"",IF(A651="","Falta a data do pedido",IF(AND(H651="Proposta enviada",J651=""),"Proposta sem próximo contato",IF(AND(OR(H651="Novo",H651="Em conversa",H651="Proposta enviada"),J651&lt;&gt;"",J651&lt;TODAY()),"Próximo contato atrasado",IF(AND(H651="Perdido",I651=""),"Falta o motivo da perda",IF(AND(H651="Fechado",K651=""),"Falta o valor fechado",IF(C651="","Falta como chegou","")))))))</f>
        <v/>
      </c>
      <c r="M651" s="14" t="n"/>
      <c r="N651">
        <f>IF(OR(L651="Proposta sem próximo contato",L651="Próximo contato atrasado"),MAX(N$4:N650)+1,"")</f>
        <v/>
      </c>
    </row>
    <row r="652">
      <c r="A652" s="21" t="n"/>
      <c r="B652" s="14" t="n"/>
      <c r="C652" s="22" t="n"/>
      <c r="D652" s="14" t="n"/>
      <c r="E652" s="23" t="n"/>
      <c r="F652" s="22" t="n"/>
      <c r="G652" s="22" t="n"/>
      <c r="H652" s="22" t="n"/>
      <c r="I652" s="22" t="n"/>
      <c r="J652" s="21" t="n"/>
      <c r="K652" s="23" t="n"/>
      <c r="L652" s="24">
        <f>IF(COUNTA(A652:K652)=0,"",IF(A652="","Falta a data do pedido",IF(AND(H652="Proposta enviada",J652=""),"Proposta sem próximo contato",IF(AND(OR(H652="Novo",H652="Em conversa",H652="Proposta enviada"),J652&lt;&gt;"",J652&lt;TODAY()),"Próximo contato atrasado",IF(AND(H652="Perdido",I652=""),"Falta o motivo da perda",IF(AND(H652="Fechado",K652=""),"Falta o valor fechado",IF(C652="","Falta como chegou","")))))))</f>
        <v/>
      </c>
      <c r="M652" s="14" t="n"/>
      <c r="N652">
        <f>IF(OR(L652="Proposta sem próximo contato",L652="Próximo contato atrasado"),MAX(N$4:N651)+1,"")</f>
        <v/>
      </c>
    </row>
    <row r="653">
      <c r="A653" s="21" t="n"/>
      <c r="B653" s="14" t="n"/>
      <c r="C653" s="22" t="n"/>
      <c r="D653" s="14" t="n"/>
      <c r="E653" s="23" t="n"/>
      <c r="F653" s="22" t="n"/>
      <c r="G653" s="22" t="n"/>
      <c r="H653" s="22" t="n"/>
      <c r="I653" s="22" t="n"/>
      <c r="J653" s="21" t="n"/>
      <c r="K653" s="23" t="n"/>
      <c r="L653" s="24">
        <f>IF(COUNTA(A653:K653)=0,"",IF(A653="","Falta a data do pedido",IF(AND(H653="Proposta enviada",J653=""),"Proposta sem próximo contato",IF(AND(OR(H653="Novo",H653="Em conversa",H653="Proposta enviada"),J653&lt;&gt;"",J653&lt;TODAY()),"Próximo contato atrasado",IF(AND(H653="Perdido",I653=""),"Falta o motivo da perda",IF(AND(H653="Fechado",K653=""),"Falta o valor fechado",IF(C653="","Falta como chegou","")))))))</f>
        <v/>
      </c>
      <c r="M653" s="14" t="n"/>
      <c r="N653">
        <f>IF(OR(L653="Proposta sem próximo contato",L653="Próximo contato atrasado"),MAX(N$4:N652)+1,"")</f>
        <v/>
      </c>
    </row>
    <row r="654">
      <c r="A654" s="21" t="n"/>
      <c r="B654" s="14" t="n"/>
      <c r="C654" s="22" t="n"/>
      <c r="D654" s="14" t="n"/>
      <c r="E654" s="23" t="n"/>
      <c r="F654" s="22" t="n"/>
      <c r="G654" s="22" t="n"/>
      <c r="H654" s="22" t="n"/>
      <c r="I654" s="22" t="n"/>
      <c r="J654" s="21" t="n"/>
      <c r="K654" s="23" t="n"/>
      <c r="L654" s="24">
        <f>IF(COUNTA(A654:K654)=0,"",IF(A654="","Falta a data do pedido",IF(AND(H654="Proposta enviada",J654=""),"Proposta sem próximo contato",IF(AND(OR(H654="Novo",H654="Em conversa",H654="Proposta enviada"),J654&lt;&gt;"",J654&lt;TODAY()),"Próximo contato atrasado",IF(AND(H654="Perdido",I654=""),"Falta o motivo da perda",IF(AND(H654="Fechado",K654=""),"Falta o valor fechado",IF(C654="","Falta como chegou","")))))))</f>
        <v/>
      </c>
      <c r="M654" s="14" t="n"/>
      <c r="N654">
        <f>IF(OR(L654="Proposta sem próximo contato",L654="Próximo contato atrasado"),MAX(N$4:N653)+1,"")</f>
        <v/>
      </c>
    </row>
    <row r="655">
      <c r="A655" s="21" t="n"/>
      <c r="B655" s="14" t="n"/>
      <c r="C655" s="22" t="n"/>
      <c r="D655" s="14" t="n"/>
      <c r="E655" s="23" t="n"/>
      <c r="F655" s="22" t="n"/>
      <c r="G655" s="22" t="n"/>
      <c r="H655" s="22" t="n"/>
      <c r="I655" s="22" t="n"/>
      <c r="J655" s="21" t="n"/>
      <c r="K655" s="23" t="n"/>
      <c r="L655" s="24">
        <f>IF(COUNTA(A655:K655)=0,"",IF(A655="","Falta a data do pedido",IF(AND(H655="Proposta enviada",J655=""),"Proposta sem próximo contato",IF(AND(OR(H655="Novo",H655="Em conversa",H655="Proposta enviada"),J655&lt;&gt;"",J655&lt;TODAY()),"Próximo contato atrasado",IF(AND(H655="Perdido",I655=""),"Falta o motivo da perda",IF(AND(H655="Fechado",K655=""),"Falta o valor fechado",IF(C655="","Falta como chegou","")))))))</f>
        <v/>
      </c>
      <c r="M655" s="14" t="n"/>
      <c r="N655">
        <f>IF(OR(L655="Proposta sem próximo contato",L655="Próximo contato atrasado"),MAX(N$4:N654)+1,"")</f>
        <v/>
      </c>
    </row>
    <row r="656">
      <c r="A656" s="21" t="n"/>
      <c r="B656" s="14" t="n"/>
      <c r="C656" s="22" t="n"/>
      <c r="D656" s="14" t="n"/>
      <c r="E656" s="23" t="n"/>
      <c r="F656" s="22" t="n"/>
      <c r="G656" s="22" t="n"/>
      <c r="H656" s="22" t="n"/>
      <c r="I656" s="22" t="n"/>
      <c r="J656" s="21" t="n"/>
      <c r="K656" s="23" t="n"/>
      <c r="L656" s="24">
        <f>IF(COUNTA(A656:K656)=0,"",IF(A656="","Falta a data do pedido",IF(AND(H656="Proposta enviada",J656=""),"Proposta sem próximo contato",IF(AND(OR(H656="Novo",H656="Em conversa",H656="Proposta enviada"),J656&lt;&gt;"",J656&lt;TODAY()),"Próximo contato atrasado",IF(AND(H656="Perdido",I656=""),"Falta o motivo da perda",IF(AND(H656="Fechado",K656=""),"Falta o valor fechado",IF(C656="","Falta como chegou","")))))))</f>
        <v/>
      </c>
      <c r="M656" s="14" t="n"/>
      <c r="N656">
        <f>IF(OR(L656="Proposta sem próximo contato",L656="Próximo contato atrasado"),MAX(N$4:N655)+1,"")</f>
        <v/>
      </c>
    </row>
    <row r="657">
      <c r="A657" s="21" t="n"/>
      <c r="B657" s="14" t="n"/>
      <c r="C657" s="22" t="n"/>
      <c r="D657" s="14" t="n"/>
      <c r="E657" s="23" t="n"/>
      <c r="F657" s="22" t="n"/>
      <c r="G657" s="22" t="n"/>
      <c r="H657" s="22" t="n"/>
      <c r="I657" s="22" t="n"/>
      <c r="J657" s="21" t="n"/>
      <c r="K657" s="23" t="n"/>
      <c r="L657" s="24">
        <f>IF(COUNTA(A657:K657)=0,"",IF(A657="","Falta a data do pedido",IF(AND(H657="Proposta enviada",J657=""),"Proposta sem próximo contato",IF(AND(OR(H657="Novo",H657="Em conversa",H657="Proposta enviada"),J657&lt;&gt;"",J657&lt;TODAY()),"Próximo contato atrasado",IF(AND(H657="Perdido",I657=""),"Falta o motivo da perda",IF(AND(H657="Fechado",K657=""),"Falta o valor fechado",IF(C657="","Falta como chegou","")))))))</f>
        <v/>
      </c>
      <c r="M657" s="14" t="n"/>
      <c r="N657">
        <f>IF(OR(L657="Proposta sem próximo contato",L657="Próximo contato atrasado"),MAX(N$4:N656)+1,"")</f>
        <v/>
      </c>
    </row>
    <row r="658">
      <c r="A658" s="21" t="n"/>
      <c r="B658" s="14" t="n"/>
      <c r="C658" s="22" t="n"/>
      <c r="D658" s="14" t="n"/>
      <c r="E658" s="23" t="n"/>
      <c r="F658" s="22" t="n"/>
      <c r="G658" s="22" t="n"/>
      <c r="H658" s="22" t="n"/>
      <c r="I658" s="22" t="n"/>
      <c r="J658" s="21" t="n"/>
      <c r="K658" s="23" t="n"/>
      <c r="L658" s="24">
        <f>IF(COUNTA(A658:K658)=0,"",IF(A658="","Falta a data do pedido",IF(AND(H658="Proposta enviada",J658=""),"Proposta sem próximo contato",IF(AND(OR(H658="Novo",H658="Em conversa",H658="Proposta enviada"),J658&lt;&gt;"",J658&lt;TODAY()),"Próximo contato atrasado",IF(AND(H658="Perdido",I658=""),"Falta o motivo da perda",IF(AND(H658="Fechado",K658=""),"Falta o valor fechado",IF(C658="","Falta como chegou","")))))))</f>
        <v/>
      </c>
      <c r="M658" s="14" t="n"/>
      <c r="N658">
        <f>IF(OR(L658="Proposta sem próximo contato",L658="Próximo contato atrasado"),MAX(N$4:N657)+1,"")</f>
        <v/>
      </c>
    </row>
    <row r="659">
      <c r="A659" s="21" t="n"/>
      <c r="B659" s="14" t="n"/>
      <c r="C659" s="22" t="n"/>
      <c r="D659" s="14" t="n"/>
      <c r="E659" s="23" t="n"/>
      <c r="F659" s="22" t="n"/>
      <c r="G659" s="22" t="n"/>
      <c r="H659" s="22" t="n"/>
      <c r="I659" s="22" t="n"/>
      <c r="J659" s="21" t="n"/>
      <c r="K659" s="23" t="n"/>
      <c r="L659" s="24">
        <f>IF(COUNTA(A659:K659)=0,"",IF(A659="","Falta a data do pedido",IF(AND(H659="Proposta enviada",J659=""),"Proposta sem próximo contato",IF(AND(OR(H659="Novo",H659="Em conversa",H659="Proposta enviada"),J659&lt;&gt;"",J659&lt;TODAY()),"Próximo contato atrasado",IF(AND(H659="Perdido",I659=""),"Falta o motivo da perda",IF(AND(H659="Fechado",K659=""),"Falta o valor fechado",IF(C659="","Falta como chegou","")))))))</f>
        <v/>
      </c>
      <c r="M659" s="14" t="n"/>
      <c r="N659">
        <f>IF(OR(L659="Proposta sem próximo contato",L659="Próximo contato atrasado"),MAX(N$4:N658)+1,"")</f>
        <v/>
      </c>
    </row>
    <row r="660">
      <c r="A660" s="21" t="n"/>
      <c r="B660" s="14" t="n"/>
      <c r="C660" s="22" t="n"/>
      <c r="D660" s="14" t="n"/>
      <c r="E660" s="23" t="n"/>
      <c r="F660" s="22" t="n"/>
      <c r="G660" s="22" t="n"/>
      <c r="H660" s="22" t="n"/>
      <c r="I660" s="22" t="n"/>
      <c r="J660" s="21" t="n"/>
      <c r="K660" s="23" t="n"/>
      <c r="L660" s="24">
        <f>IF(COUNTA(A660:K660)=0,"",IF(A660="","Falta a data do pedido",IF(AND(H660="Proposta enviada",J660=""),"Proposta sem próximo contato",IF(AND(OR(H660="Novo",H660="Em conversa",H660="Proposta enviada"),J660&lt;&gt;"",J660&lt;TODAY()),"Próximo contato atrasado",IF(AND(H660="Perdido",I660=""),"Falta o motivo da perda",IF(AND(H660="Fechado",K660=""),"Falta o valor fechado",IF(C660="","Falta como chegou","")))))))</f>
        <v/>
      </c>
      <c r="M660" s="14" t="n"/>
      <c r="N660">
        <f>IF(OR(L660="Proposta sem próximo contato",L660="Próximo contato atrasado"),MAX(N$4:N659)+1,"")</f>
        <v/>
      </c>
    </row>
    <row r="661">
      <c r="A661" s="21" t="n"/>
      <c r="B661" s="14" t="n"/>
      <c r="C661" s="22" t="n"/>
      <c r="D661" s="14" t="n"/>
      <c r="E661" s="23" t="n"/>
      <c r="F661" s="22" t="n"/>
      <c r="G661" s="22" t="n"/>
      <c r="H661" s="22" t="n"/>
      <c r="I661" s="22" t="n"/>
      <c r="J661" s="21" t="n"/>
      <c r="K661" s="23" t="n"/>
      <c r="L661" s="24">
        <f>IF(COUNTA(A661:K661)=0,"",IF(A661="","Falta a data do pedido",IF(AND(H661="Proposta enviada",J661=""),"Proposta sem próximo contato",IF(AND(OR(H661="Novo",H661="Em conversa",H661="Proposta enviada"),J661&lt;&gt;"",J661&lt;TODAY()),"Próximo contato atrasado",IF(AND(H661="Perdido",I661=""),"Falta o motivo da perda",IF(AND(H661="Fechado",K661=""),"Falta o valor fechado",IF(C661="","Falta como chegou","")))))))</f>
        <v/>
      </c>
      <c r="M661" s="14" t="n"/>
      <c r="N661">
        <f>IF(OR(L661="Proposta sem próximo contato",L661="Próximo contato atrasado"),MAX(N$4:N660)+1,"")</f>
        <v/>
      </c>
    </row>
    <row r="662">
      <c r="A662" s="21" t="n"/>
      <c r="B662" s="14" t="n"/>
      <c r="C662" s="22" t="n"/>
      <c r="D662" s="14" t="n"/>
      <c r="E662" s="23" t="n"/>
      <c r="F662" s="22" t="n"/>
      <c r="G662" s="22" t="n"/>
      <c r="H662" s="22" t="n"/>
      <c r="I662" s="22" t="n"/>
      <c r="J662" s="21" t="n"/>
      <c r="K662" s="23" t="n"/>
      <c r="L662" s="24">
        <f>IF(COUNTA(A662:K662)=0,"",IF(A662="","Falta a data do pedido",IF(AND(H662="Proposta enviada",J662=""),"Proposta sem próximo contato",IF(AND(OR(H662="Novo",H662="Em conversa",H662="Proposta enviada"),J662&lt;&gt;"",J662&lt;TODAY()),"Próximo contato atrasado",IF(AND(H662="Perdido",I662=""),"Falta o motivo da perda",IF(AND(H662="Fechado",K662=""),"Falta o valor fechado",IF(C662="","Falta como chegou","")))))))</f>
        <v/>
      </c>
      <c r="M662" s="14" t="n"/>
      <c r="N662">
        <f>IF(OR(L662="Proposta sem próximo contato",L662="Próximo contato atrasado"),MAX(N$4:N661)+1,"")</f>
        <v/>
      </c>
    </row>
    <row r="663">
      <c r="A663" s="21" t="n"/>
      <c r="B663" s="14" t="n"/>
      <c r="C663" s="22" t="n"/>
      <c r="D663" s="14" t="n"/>
      <c r="E663" s="23" t="n"/>
      <c r="F663" s="22" t="n"/>
      <c r="G663" s="22" t="n"/>
      <c r="H663" s="22" t="n"/>
      <c r="I663" s="22" t="n"/>
      <c r="J663" s="21" t="n"/>
      <c r="K663" s="23" t="n"/>
      <c r="L663" s="24">
        <f>IF(COUNTA(A663:K663)=0,"",IF(A663="","Falta a data do pedido",IF(AND(H663="Proposta enviada",J663=""),"Proposta sem próximo contato",IF(AND(OR(H663="Novo",H663="Em conversa",H663="Proposta enviada"),J663&lt;&gt;"",J663&lt;TODAY()),"Próximo contato atrasado",IF(AND(H663="Perdido",I663=""),"Falta o motivo da perda",IF(AND(H663="Fechado",K663=""),"Falta o valor fechado",IF(C663="","Falta como chegou","")))))))</f>
        <v/>
      </c>
      <c r="M663" s="14" t="n"/>
      <c r="N663">
        <f>IF(OR(L663="Proposta sem próximo contato",L663="Próximo contato atrasado"),MAX(N$4:N662)+1,"")</f>
        <v/>
      </c>
    </row>
    <row r="664">
      <c r="A664" s="21" t="n"/>
      <c r="B664" s="14" t="n"/>
      <c r="C664" s="22" t="n"/>
      <c r="D664" s="14" t="n"/>
      <c r="E664" s="23" t="n"/>
      <c r="F664" s="22" t="n"/>
      <c r="G664" s="22" t="n"/>
      <c r="H664" s="22" t="n"/>
      <c r="I664" s="22" t="n"/>
      <c r="J664" s="21" t="n"/>
      <c r="K664" s="23" t="n"/>
      <c r="L664" s="24">
        <f>IF(COUNTA(A664:K664)=0,"",IF(A664="","Falta a data do pedido",IF(AND(H664="Proposta enviada",J664=""),"Proposta sem próximo contato",IF(AND(OR(H664="Novo",H664="Em conversa",H664="Proposta enviada"),J664&lt;&gt;"",J664&lt;TODAY()),"Próximo contato atrasado",IF(AND(H664="Perdido",I664=""),"Falta o motivo da perda",IF(AND(H664="Fechado",K664=""),"Falta o valor fechado",IF(C664="","Falta como chegou","")))))))</f>
        <v/>
      </c>
      <c r="M664" s="14" t="n"/>
      <c r="N664">
        <f>IF(OR(L664="Proposta sem próximo contato",L664="Próximo contato atrasado"),MAX(N$4:N663)+1,"")</f>
        <v/>
      </c>
    </row>
    <row r="665">
      <c r="A665" s="21" t="n"/>
      <c r="B665" s="14" t="n"/>
      <c r="C665" s="22" t="n"/>
      <c r="D665" s="14" t="n"/>
      <c r="E665" s="23" t="n"/>
      <c r="F665" s="22" t="n"/>
      <c r="G665" s="22" t="n"/>
      <c r="H665" s="22" t="n"/>
      <c r="I665" s="22" t="n"/>
      <c r="J665" s="21" t="n"/>
      <c r="K665" s="23" t="n"/>
      <c r="L665" s="24">
        <f>IF(COUNTA(A665:K665)=0,"",IF(A665="","Falta a data do pedido",IF(AND(H665="Proposta enviada",J665=""),"Proposta sem próximo contato",IF(AND(OR(H665="Novo",H665="Em conversa",H665="Proposta enviada"),J665&lt;&gt;"",J665&lt;TODAY()),"Próximo contato atrasado",IF(AND(H665="Perdido",I665=""),"Falta o motivo da perda",IF(AND(H665="Fechado",K665=""),"Falta o valor fechado",IF(C665="","Falta como chegou","")))))))</f>
        <v/>
      </c>
      <c r="M665" s="14" t="n"/>
      <c r="N665">
        <f>IF(OR(L665="Proposta sem próximo contato",L665="Próximo contato atrasado"),MAX(N$4:N664)+1,"")</f>
        <v/>
      </c>
    </row>
    <row r="666">
      <c r="A666" s="21" t="n"/>
      <c r="B666" s="14" t="n"/>
      <c r="C666" s="22" t="n"/>
      <c r="D666" s="14" t="n"/>
      <c r="E666" s="23" t="n"/>
      <c r="F666" s="22" t="n"/>
      <c r="G666" s="22" t="n"/>
      <c r="H666" s="22" t="n"/>
      <c r="I666" s="22" t="n"/>
      <c r="J666" s="21" t="n"/>
      <c r="K666" s="23" t="n"/>
      <c r="L666" s="24">
        <f>IF(COUNTA(A666:K666)=0,"",IF(A666="","Falta a data do pedido",IF(AND(H666="Proposta enviada",J666=""),"Proposta sem próximo contato",IF(AND(OR(H666="Novo",H666="Em conversa",H666="Proposta enviada"),J666&lt;&gt;"",J666&lt;TODAY()),"Próximo contato atrasado",IF(AND(H666="Perdido",I666=""),"Falta o motivo da perda",IF(AND(H666="Fechado",K666=""),"Falta o valor fechado",IF(C666="","Falta como chegou","")))))))</f>
        <v/>
      </c>
      <c r="M666" s="14" t="n"/>
      <c r="N666">
        <f>IF(OR(L666="Proposta sem próximo contato",L666="Próximo contato atrasado"),MAX(N$4:N665)+1,"")</f>
        <v/>
      </c>
    </row>
    <row r="667">
      <c r="A667" s="21" t="n"/>
      <c r="B667" s="14" t="n"/>
      <c r="C667" s="22" t="n"/>
      <c r="D667" s="14" t="n"/>
      <c r="E667" s="23" t="n"/>
      <c r="F667" s="22" t="n"/>
      <c r="G667" s="22" t="n"/>
      <c r="H667" s="22" t="n"/>
      <c r="I667" s="22" t="n"/>
      <c r="J667" s="21" t="n"/>
      <c r="K667" s="23" t="n"/>
      <c r="L667" s="24">
        <f>IF(COUNTA(A667:K667)=0,"",IF(A667="","Falta a data do pedido",IF(AND(H667="Proposta enviada",J667=""),"Proposta sem próximo contato",IF(AND(OR(H667="Novo",H667="Em conversa",H667="Proposta enviada"),J667&lt;&gt;"",J667&lt;TODAY()),"Próximo contato atrasado",IF(AND(H667="Perdido",I667=""),"Falta o motivo da perda",IF(AND(H667="Fechado",K667=""),"Falta o valor fechado",IF(C667="","Falta como chegou","")))))))</f>
        <v/>
      </c>
      <c r="M667" s="14" t="n"/>
      <c r="N667">
        <f>IF(OR(L667="Proposta sem próximo contato",L667="Próximo contato atrasado"),MAX(N$4:N666)+1,"")</f>
        <v/>
      </c>
    </row>
    <row r="668">
      <c r="A668" s="21" t="n"/>
      <c r="B668" s="14" t="n"/>
      <c r="C668" s="22" t="n"/>
      <c r="D668" s="14" t="n"/>
      <c r="E668" s="23" t="n"/>
      <c r="F668" s="22" t="n"/>
      <c r="G668" s="22" t="n"/>
      <c r="H668" s="22" t="n"/>
      <c r="I668" s="22" t="n"/>
      <c r="J668" s="21" t="n"/>
      <c r="K668" s="23" t="n"/>
      <c r="L668" s="24">
        <f>IF(COUNTA(A668:K668)=0,"",IF(A668="","Falta a data do pedido",IF(AND(H668="Proposta enviada",J668=""),"Proposta sem próximo contato",IF(AND(OR(H668="Novo",H668="Em conversa",H668="Proposta enviada"),J668&lt;&gt;"",J668&lt;TODAY()),"Próximo contato atrasado",IF(AND(H668="Perdido",I668=""),"Falta o motivo da perda",IF(AND(H668="Fechado",K668=""),"Falta o valor fechado",IF(C668="","Falta como chegou","")))))))</f>
        <v/>
      </c>
      <c r="M668" s="14" t="n"/>
      <c r="N668">
        <f>IF(OR(L668="Proposta sem próximo contato",L668="Próximo contato atrasado"),MAX(N$4:N667)+1,"")</f>
        <v/>
      </c>
    </row>
    <row r="669">
      <c r="A669" s="21" t="n"/>
      <c r="B669" s="14" t="n"/>
      <c r="C669" s="22" t="n"/>
      <c r="D669" s="14" t="n"/>
      <c r="E669" s="23" t="n"/>
      <c r="F669" s="22" t="n"/>
      <c r="G669" s="22" t="n"/>
      <c r="H669" s="22" t="n"/>
      <c r="I669" s="22" t="n"/>
      <c r="J669" s="21" t="n"/>
      <c r="K669" s="23" t="n"/>
      <c r="L669" s="24">
        <f>IF(COUNTA(A669:K669)=0,"",IF(A669="","Falta a data do pedido",IF(AND(H669="Proposta enviada",J669=""),"Proposta sem próximo contato",IF(AND(OR(H669="Novo",H669="Em conversa",H669="Proposta enviada"),J669&lt;&gt;"",J669&lt;TODAY()),"Próximo contato atrasado",IF(AND(H669="Perdido",I669=""),"Falta o motivo da perda",IF(AND(H669="Fechado",K669=""),"Falta o valor fechado",IF(C669="","Falta como chegou","")))))))</f>
        <v/>
      </c>
      <c r="M669" s="14" t="n"/>
      <c r="N669">
        <f>IF(OR(L669="Proposta sem próximo contato",L669="Próximo contato atrasado"),MAX(N$4:N668)+1,"")</f>
        <v/>
      </c>
    </row>
    <row r="670">
      <c r="A670" s="21" t="n"/>
      <c r="B670" s="14" t="n"/>
      <c r="C670" s="22" t="n"/>
      <c r="D670" s="14" t="n"/>
      <c r="E670" s="23" t="n"/>
      <c r="F670" s="22" t="n"/>
      <c r="G670" s="22" t="n"/>
      <c r="H670" s="22" t="n"/>
      <c r="I670" s="22" t="n"/>
      <c r="J670" s="21" t="n"/>
      <c r="K670" s="23" t="n"/>
      <c r="L670" s="24">
        <f>IF(COUNTA(A670:K670)=0,"",IF(A670="","Falta a data do pedido",IF(AND(H670="Proposta enviada",J670=""),"Proposta sem próximo contato",IF(AND(OR(H670="Novo",H670="Em conversa",H670="Proposta enviada"),J670&lt;&gt;"",J670&lt;TODAY()),"Próximo contato atrasado",IF(AND(H670="Perdido",I670=""),"Falta o motivo da perda",IF(AND(H670="Fechado",K670=""),"Falta o valor fechado",IF(C670="","Falta como chegou","")))))))</f>
        <v/>
      </c>
      <c r="M670" s="14" t="n"/>
      <c r="N670">
        <f>IF(OR(L670="Proposta sem próximo contato",L670="Próximo contato atrasado"),MAX(N$4:N669)+1,"")</f>
        <v/>
      </c>
    </row>
    <row r="671">
      <c r="A671" s="21" t="n"/>
      <c r="B671" s="14" t="n"/>
      <c r="C671" s="22" t="n"/>
      <c r="D671" s="14" t="n"/>
      <c r="E671" s="23" t="n"/>
      <c r="F671" s="22" t="n"/>
      <c r="G671" s="22" t="n"/>
      <c r="H671" s="22" t="n"/>
      <c r="I671" s="22" t="n"/>
      <c r="J671" s="21" t="n"/>
      <c r="K671" s="23" t="n"/>
      <c r="L671" s="24">
        <f>IF(COUNTA(A671:K671)=0,"",IF(A671="","Falta a data do pedido",IF(AND(H671="Proposta enviada",J671=""),"Proposta sem próximo contato",IF(AND(OR(H671="Novo",H671="Em conversa",H671="Proposta enviada"),J671&lt;&gt;"",J671&lt;TODAY()),"Próximo contato atrasado",IF(AND(H671="Perdido",I671=""),"Falta o motivo da perda",IF(AND(H671="Fechado",K671=""),"Falta o valor fechado",IF(C671="","Falta como chegou","")))))))</f>
        <v/>
      </c>
      <c r="M671" s="14" t="n"/>
      <c r="N671">
        <f>IF(OR(L671="Proposta sem próximo contato",L671="Próximo contato atrasado"),MAX(N$4:N670)+1,"")</f>
        <v/>
      </c>
    </row>
    <row r="672">
      <c r="A672" s="21" t="n"/>
      <c r="B672" s="14" t="n"/>
      <c r="C672" s="22" t="n"/>
      <c r="D672" s="14" t="n"/>
      <c r="E672" s="23" t="n"/>
      <c r="F672" s="22" t="n"/>
      <c r="G672" s="22" t="n"/>
      <c r="H672" s="22" t="n"/>
      <c r="I672" s="22" t="n"/>
      <c r="J672" s="21" t="n"/>
      <c r="K672" s="23" t="n"/>
      <c r="L672" s="24">
        <f>IF(COUNTA(A672:K672)=0,"",IF(A672="","Falta a data do pedido",IF(AND(H672="Proposta enviada",J672=""),"Proposta sem próximo contato",IF(AND(OR(H672="Novo",H672="Em conversa",H672="Proposta enviada"),J672&lt;&gt;"",J672&lt;TODAY()),"Próximo contato atrasado",IF(AND(H672="Perdido",I672=""),"Falta o motivo da perda",IF(AND(H672="Fechado",K672=""),"Falta o valor fechado",IF(C672="","Falta como chegou","")))))))</f>
        <v/>
      </c>
      <c r="M672" s="14" t="n"/>
      <c r="N672">
        <f>IF(OR(L672="Proposta sem próximo contato",L672="Próximo contato atrasado"),MAX(N$4:N671)+1,"")</f>
        <v/>
      </c>
    </row>
    <row r="673">
      <c r="A673" s="21" t="n"/>
      <c r="B673" s="14" t="n"/>
      <c r="C673" s="22" t="n"/>
      <c r="D673" s="14" t="n"/>
      <c r="E673" s="23" t="n"/>
      <c r="F673" s="22" t="n"/>
      <c r="G673" s="22" t="n"/>
      <c r="H673" s="22" t="n"/>
      <c r="I673" s="22" t="n"/>
      <c r="J673" s="21" t="n"/>
      <c r="K673" s="23" t="n"/>
      <c r="L673" s="24">
        <f>IF(COUNTA(A673:K673)=0,"",IF(A673="","Falta a data do pedido",IF(AND(H673="Proposta enviada",J673=""),"Proposta sem próximo contato",IF(AND(OR(H673="Novo",H673="Em conversa",H673="Proposta enviada"),J673&lt;&gt;"",J673&lt;TODAY()),"Próximo contato atrasado",IF(AND(H673="Perdido",I673=""),"Falta o motivo da perda",IF(AND(H673="Fechado",K673=""),"Falta o valor fechado",IF(C673="","Falta como chegou","")))))))</f>
        <v/>
      </c>
      <c r="M673" s="14" t="n"/>
      <c r="N673">
        <f>IF(OR(L673="Proposta sem próximo contato",L673="Próximo contato atrasado"),MAX(N$4:N672)+1,"")</f>
        <v/>
      </c>
    </row>
    <row r="674">
      <c r="A674" s="21" t="n"/>
      <c r="B674" s="14" t="n"/>
      <c r="C674" s="22" t="n"/>
      <c r="D674" s="14" t="n"/>
      <c r="E674" s="23" t="n"/>
      <c r="F674" s="22" t="n"/>
      <c r="G674" s="22" t="n"/>
      <c r="H674" s="22" t="n"/>
      <c r="I674" s="22" t="n"/>
      <c r="J674" s="21" t="n"/>
      <c r="K674" s="23" t="n"/>
      <c r="L674" s="24">
        <f>IF(COUNTA(A674:K674)=0,"",IF(A674="","Falta a data do pedido",IF(AND(H674="Proposta enviada",J674=""),"Proposta sem próximo contato",IF(AND(OR(H674="Novo",H674="Em conversa",H674="Proposta enviada"),J674&lt;&gt;"",J674&lt;TODAY()),"Próximo contato atrasado",IF(AND(H674="Perdido",I674=""),"Falta o motivo da perda",IF(AND(H674="Fechado",K674=""),"Falta o valor fechado",IF(C674="","Falta como chegou","")))))))</f>
        <v/>
      </c>
      <c r="M674" s="14" t="n"/>
      <c r="N674">
        <f>IF(OR(L674="Proposta sem próximo contato",L674="Próximo contato atrasado"),MAX(N$4:N673)+1,"")</f>
        <v/>
      </c>
    </row>
    <row r="675">
      <c r="A675" s="21" t="n"/>
      <c r="B675" s="14" t="n"/>
      <c r="C675" s="22" t="n"/>
      <c r="D675" s="14" t="n"/>
      <c r="E675" s="23" t="n"/>
      <c r="F675" s="22" t="n"/>
      <c r="G675" s="22" t="n"/>
      <c r="H675" s="22" t="n"/>
      <c r="I675" s="22" t="n"/>
      <c r="J675" s="21" t="n"/>
      <c r="K675" s="23" t="n"/>
      <c r="L675" s="24">
        <f>IF(COUNTA(A675:K675)=0,"",IF(A675="","Falta a data do pedido",IF(AND(H675="Proposta enviada",J675=""),"Proposta sem próximo contato",IF(AND(OR(H675="Novo",H675="Em conversa",H675="Proposta enviada"),J675&lt;&gt;"",J675&lt;TODAY()),"Próximo contato atrasado",IF(AND(H675="Perdido",I675=""),"Falta o motivo da perda",IF(AND(H675="Fechado",K675=""),"Falta o valor fechado",IF(C675="","Falta como chegou","")))))))</f>
        <v/>
      </c>
      <c r="M675" s="14" t="n"/>
      <c r="N675">
        <f>IF(OR(L675="Proposta sem próximo contato",L675="Próximo contato atrasado"),MAX(N$4:N674)+1,"")</f>
        <v/>
      </c>
    </row>
    <row r="676">
      <c r="A676" s="21" t="n"/>
      <c r="B676" s="14" t="n"/>
      <c r="C676" s="22" t="n"/>
      <c r="D676" s="14" t="n"/>
      <c r="E676" s="23" t="n"/>
      <c r="F676" s="22" t="n"/>
      <c r="G676" s="22" t="n"/>
      <c r="H676" s="22" t="n"/>
      <c r="I676" s="22" t="n"/>
      <c r="J676" s="21" t="n"/>
      <c r="K676" s="23" t="n"/>
      <c r="L676" s="24">
        <f>IF(COUNTA(A676:K676)=0,"",IF(A676="","Falta a data do pedido",IF(AND(H676="Proposta enviada",J676=""),"Proposta sem próximo contato",IF(AND(OR(H676="Novo",H676="Em conversa",H676="Proposta enviada"),J676&lt;&gt;"",J676&lt;TODAY()),"Próximo contato atrasado",IF(AND(H676="Perdido",I676=""),"Falta o motivo da perda",IF(AND(H676="Fechado",K676=""),"Falta o valor fechado",IF(C676="","Falta como chegou","")))))))</f>
        <v/>
      </c>
      <c r="M676" s="14" t="n"/>
      <c r="N676">
        <f>IF(OR(L676="Proposta sem próximo contato",L676="Próximo contato atrasado"),MAX(N$4:N675)+1,"")</f>
        <v/>
      </c>
    </row>
    <row r="677">
      <c r="A677" s="21" t="n"/>
      <c r="B677" s="14" t="n"/>
      <c r="C677" s="22" t="n"/>
      <c r="D677" s="14" t="n"/>
      <c r="E677" s="23" t="n"/>
      <c r="F677" s="22" t="n"/>
      <c r="G677" s="22" t="n"/>
      <c r="H677" s="22" t="n"/>
      <c r="I677" s="22" t="n"/>
      <c r="J677" s="21" t="n"/>
      <c r="K677" s="23" t="n"/>
      <c r="L677" s="24">
        <f>IF(COUNTA(A677:K677)=0,"",IF(A677="","Falta a data do pedido",IF(AND(H677="Proposta enviada",J677=""),"Proposta sem próximo contato",IF(AND(OR(H677="Novo",H677="Em conversa",H677="Proposta enviada"),J677&lt;&gt;"",J677&lt;TODAY()),"Próximo contato atrasado",IF(AND(H677="Perdido",I677=""),"Falta o motivo da perda",IF(AND(H677="Fechado",K677=""),"Falta o valor fechado",IF(C677="","Falta como chegou","")))))))</f>
        <v/>
      </c>
      <c r="M677" s="14" t="n"/>
      <c r="N677">
        <f>IF(OR(L677="Proposta sem próximo contato",L677="Próximo contato atrasado"),MAX(N$4:N676)+1,"")</f>
        <v/>
      </c>
    </row>
    <row r="678">
      <c r="A678" s="21" t="n"/>
      <c r="B678" s="14" t="n"/>
      <c r="C678" s="22" t="n"/>
      <c r="D678" s="14" t="n"/>
      <c r="E678" s="23" t="n"/>
      <c r="F678" s="22" t="n"/>
      <c r="G678" s="22" t="n"/>
      <c r="H678" s="22" t="n"/>
      <c r="I678" s="22" t="n"/>
      <c r="J678" s="21" t="n"/>
      <c r="K678" s="23" t="n"/>
      <c r="L678" s="24">
        <f>IF(COUNTA(A678:K678)=0,"",IF(A678="","Falta a data do pedido",IF(AND(H678="Proposta enviada",J678=""),"Proposta sem próximo contato",IF(AND(OR(H678="Novo",H678="Em conversa",H678="Proposta enviada"),J678&lt;&gt;"",J678&lt;TODAY()),"Próximo contato atrasado",IF(AND(H678="Perdido",I678=""),"Falta o motivo da perda",IF(AND(H678="Fechado",K678=""),"Falta o valor fechado",IF(C678="","Falta como chegou","")))))))</f>
        <v/>
      </c>
      <c r="M678" s="14" t="n"/>
      <c r="N678">
        <f>IF(OR(L678="Proposta sem próximo contato",L678="Próximo contato atrasado"),MAX(N$4:N677)+1,"")</f>
        <v/>
      </c>
    </row>
    <row r="679">
      <c r="A679" s="21" t="n"/>
      <c r="B679" s="14" t="n"/>
      <c r="C679" s="22" t="n"/>
      <c r="D679" s="14" t="n"/>
      <c r="E679" s="23" t="n"/>
      <c r="F679" s="22" t="n"/>
      <c r="G679" s="22" t="n"/>
      <c r="H679" s="22" t="n"/>
      <c r="I679" s="22" t="n"/>
      <c r="J679" s="21" t="n"/>
      <c r="K679" s="23" t="n"/>
      <c r="L679" s="24">
        <f>IF(COUNTA(A679:K679)=0,"",IF(A679="","Falta a data do pedido",IF(AND(H679="Proposta enviada",J679=""),"Proposta sem próximo contato",IF(AND(OR(H679="Novo",H679="Em conversa",H679="Proposta enviada"),J679&lt;&gt;"",J679&lt;TODAY()),"Próximo contato atrasado",IF(AND(H679="Perdido",I679=""),"Falta o motivo da perda",IF(AND(H679="Fechado",K679=""),"Falta o valor fechado",IF(C679="","Falta como chegou","")))))))</f>
        <v/>
      </c>
      <c r="M679" s="14" t="n"/>
      <c r="N679">
        <f>IF(OR(L679="Proposta sem próximo contato",L679="Próximo contato atrasado"),MAX(N$4:N678)+1,"")</f>
        <v/>
      </c>
    </row>
    <row r="680">
      <c r="A680" s="21" t="n"/>
      <c r="B680" s="14" t="n"/>
      <c r="C680" s="22" t="n"/>
      <c r="D680" s="14" t="n"/>
      <c r="E680" s="23" t="n"/>
      <c r="F680" s="22" t="n"/>
      <c r="G680" s="22" t="n"/>
      <c r="H680" s="22" t="n"/>
      <c r="I680" s="22" t="n"/>
      <c r="J680" s="21" t="n"/>
      <c r="K680" s="23" t="n"/>
      <c r="L680" s="24">
        <f>IF(COUNTA(A680:K680)=0,"",IF(A680="","Falta a data do pedido",IF(AND(H680="Proposta enviada",J680=""),"Proposta sem próximo contato",IF(AND(OR(H680="Novo",H680="Em conversa",H680="Proposta enviada"),J680&lt;&gt;"",J680&lt;TODAY()),"Próximo contato atrasado",IF(AND(H680="Perdido",I680=""),"Falta o motivo da perda",IF(AND(H680="Fechado",K680=""),"Falta o valor fechado",IF(C680="","Falta como chegou","")))))))</f>
        <v/>
      </c>
      <c r="M680" s="14" t="n"/>
      <c r="N680">
        <f>IF(OR(L680="Proposta sem próximo contato",L680="Próximo contato atrasado"),MAX(N$4:N679)+1,"")</f>
        <v/>
      </c>
    </row>
    <row r="681">
      <c r="A681" s="21" t="n"/>
      <c r="B681" s="14" t="n"/>
      <c r="C681" s="22" t="n"/>
      <c r="D681" s="14" t="n"/>
      <c r="E681" s="23" t="n"/>
      <c r="F681" s="22" t="n"/>
      <c r="G681" s="22" t="n"/>
      <c r="H681" s="22" t="n"/>
      <c r="I681" s="22" t="n"/>
      <c r="J681" s="21" t="n"/>
      <c r="K681" s="23" t="n"/>
      <c r="L681" s="24">
        <f>IF(COUNTA(A681:K681)=0,"",IF(A681="","Falta a data do pedido",IF(AND(H681="Proposta enviada",J681=""),"Proposta sem próximo contato",IF(AND(OR(H681="Novo",H681="Em conversa",H681="Proposta enviada"),J681&lt;&gt;"",J681&lt;TODAY()),"Próximo contato atrasado",IF(AND(H681="Perdido",I681=""),"Falta o motivo da perda",IF(AND(H681="Fechado",K681=""),"Falta o valor fechado",IF(C681="","Falta como chegou","")))))))</f>
        <v/>
      </c>
      <c r="M681" s="14" t="n"/>
      <c r="N681">
        <f>IF(OR(L681="Proposta sem próximo contato",L681="Próximo contato atrasado"),MAX(N$4:N680)+1,"")</f>
        <v/>
      </c>
    </row>
    <row r="682">
      <c r="A682" s="21" t="n"/>
      <c r="B682" s="14" t="n"/>
      <c r="C682" s="22" t="n"/>
      <c r="D682" s="14" t="n"/>
      <c r="E682" s="23" t="n"/>
      <c r="F682" s="22" t="n"/>
      <c r="G682" s="22" t="n"/>
      <c r="H682" s="22" t="n"/>
      <c r="I682" s="22" t="n"/>
      <c r="J682" s="21" t="n"/>
      <c r="K682" s="23" t="n"/>
      <c r="L682" s="24">
        <f>IF(COUNTA(A682:K682)=0,"",IF(A682="","Falta a data do pedido",IF(AND(H682="Proposta enviada",J682=""),"Proposta sem próximo contato",IF(AND(OR(H682="Novo",H682="Em conversa",H682="Proposta enviada"),J682&lt;&gt;"",J682&lt;TODAY()),"Próximo contato atrasado",IF(AND(H682="Perdido",I682=""),"Falta o motivo da perda",IF(AND(H682="Fechado",K682=""),"Falta o valor fechado",IF(C682="","Falta como chegou","")))))))</f>
        <v/>
      </c>
      <c r="M682" s="14" t="n"/>
      <c r="N682">
        <f>IF(OR(L682="Proposta sem próximo contato",L682="Próximo contato atrasado"),MAX(N$4:N681)+1,"")</f>
        <v/>
      </c>
    </row>
    <row r="683">
      <c r="A683" s="21" t="n"/>
      <c r="B683" s="14" t="n"/>
      <c r="C683" s="22" t="n"/>
      <c r="D683" s="14" t="n"/>
      <c r="E683" s="23" t="n"/>
      <c r="F683" s="22" t="n"/>
      <c r="G683" s="22" t="n"/>
      <c r="H683" s="22" t="n"/>
      <c r="I683" s="22" t="n"/>
      <c r="J683" s="21" t="n"/>
      <c r="K683" s="23" t="n"/>
      <c r="L683" s="24">
        <f>IF(COUNTA(A683:K683)=0,"",IF(A683="","Falta a data do pedido",IF(AND(H683="Proposta enviada",J683=""),"Proposta sem próximo contato",IF(AND(OR(H683="Novo",H683="Em conversa",H683="Proposta enviada"),J683&lt;&gt;"",J683&lt;TODAY()),"Próximo contato atrasado",IF(AND(H683="Perdido",I683=""),"Falta o motivo da perda",IF(AND(H683="Fechado",K683=""),"Falta o valor fechado",IF(C683="","Falta como chegou","")))))))</f>
        <v/>
      </c>
      <c r="M683" s="14" t="n"/>
      <c r="N683">
        <f>IF(OR(L683="Proposta sem próximo contato",L683="Próximo contato atrasado"),MAX(N$4:N682)+1,"")</f>
        <v/>
      </c>
    </row>
    <row r="684">
      <c r="A684" s="21" t="n"/>
      <c r="B684" s="14" t="n"/>
      <c r="C684" s="22" t="n"/>
      <c r="D684" s="14" t="n"/>
      <c r="E684" s="23" t="n"/>
      <c r="F684" s="22" t="n"/>
      <c r="G684" s="22" t="n"/>
      <c r="H684" s="22" t="n"/>
      <c r="I684" s="22" t="n"/>
      <c r="J684" s="21" t="n"/>
      <c r="K684" s="23" t="n"/>
      <c r="L684" s="24">
        <f>IF(COUNTA(A684:K684)=0,"",IF(A684="","Falta a data do pedido",IF(AND(H684="Proposta enviada",J684=""),"Proposta sem próximo contato",IF(AND(OR(H684="Novo",H684="Em conversa",H684="Proposta enviada"),J684&lt;&gt;"",J684&lt;TODAY()),"Próximo contato atrasado",IF(AND(H684="Perdido",I684=""),"Falta o motivo da perda",IF(AND(H684="Fechado",K684=""),"Falta o valor fechado",IF(C684="","Falta como chegou","")))))))</f>
        <v/>
      </c>
      <c r="M684" s="14" t="n"/>
      <c r="N684">
        <f>IF(OR(L684="Proposta sem próximo contato",L684="Próximo contato atrasado"),MAX(N$4:N683)+1,"")</f>
        <v/>
      </c>
    </row>
    <row r="685">
      <c r="A685" s="21" t="n"/>
      <c r="B685" s="14" t="n"/>
      <c r="C685" s="22" t="n"/>
      <c r="D685" s="14" t="n"/>
      <c r="E685" s="23" t="n"/>
      <c r="F685" s="22" t="n"/>
      <c r="G685" s="22" t="n"/>
      <c r="H685" s="22" t="n"/>
      <c r="I685" s="22" t="n"/>
      <c r="J685" s="21" t="n"/>
      <c r="K685" s="23" t="n"/>
      <c r="L685" s="24">
        <f>IF(COUNTA(A685:K685)=0,"",IF(A685="","Falta a data do pedido",IF(AND(H685="Proposta enviada",J685=""),"Proposta sem próximo contato",IF(AND(OR(H685="Novo",H685="Em conversa",H685="Proposta enviada"),J685&lt;&gt;"",J685&lt;TODAY()),"Próximo contato atrasado",IF(AND(H685="Perdido",I685=""),"Falta o motivo da perda",IF(AND(H685="Fechado",K685=""),"Falta o valor fechado",IF(C685="","Falta como chegou","")))))))</f>
        <v/>
      </c>
      <c r="M685" s="14" t="n"/>
      <c r="N685">
        <f>IF(OR(L685="Proposta sem próximo contato",L685="Próximo contato atrasado"),MAX(N$4:N684)+1,"")</f>
        <v/>
      </c>
    </row>
    <row r="686">
      <c r="A686" s="21" t="n"/>
      <c r="B686" s="14" t="n"/>
      <c r="C686" s="22" t="n"/>
      <c r="D686" s="14" t="n"/>
      <c r="E686" s="23" t="n"/>
      <c r="F686" s="22" t="n"/>
      <c r="G686" s="22" t="n"/>
      <c r="H686" s="22" t="n"/>
      <c r="I686" s="22" t="n"/>
      <c r="J686" s="21" t="n"/>
      <c r="K686" s="23" t="n"/>
      <c r="L686" s="24">
        <f>IF(COUNTA(A686:K686)=0,"",IF(A686="","Falta a data do pedido",IF(AND(H686="Proposta enviada",J686=""),"Proposta sem próximo contato",IF(AND(OR(H686="Novo",H686="Em conversa",H686="Proposta enviada"),J686&lt;&gt;"",J686&lt;TODAY()),"Próximo contato atrasado",IF(AND(H686="Perdido",I686=""),"Falta o motivo da perda",IF(AND(H686="Fechado",K686=""),"Falta o valor fechado",IF(C686="","Falta como chegou","")))))))</f>
        <v/>
      </c>
      <c r="M686" s="14" t="n"/>
      <c r="N686">
        <f>IF(OR(L686="Proposta sem próximo contato",L686="Próximo contato atrasado"),MAX(N$4:N685)+1,"")</f>
        <v/>
      </c>
    </row>
    <row r="687">
      <c r="A687" s="21" t="n"/>
      <c r="B687" s="14" t="n"/>
      <c r="C687" s="22" t="n"/>
      <c r="D687" s="14" t="n"/>
      <c r="E687" s="23" t="n"/>
      <c r="F687" s="22" t="n"/>
      <c r="G687" s="22" t="n"/>
      <c r="H687" s="22" t="n"/>
      <c r="I687" s="22" t="n"/>
      <c r="J687" s="21" t="n"/>
      <c r="K687" s="23" t="n"/>
      <c r="L687" s="24">
        <f>IF(COUNTA(A687:K687)=0,"",IF(A687="","Falta a data do pedido",IF(AND(H687="Proposta enviada",J687=""),"Proposta sem próximo contato",IF(AND(OR(H687="Novo",H687="Em conversa",H687="Proposta enviada"),J687&lt;&gt;"",J687&lt;TODAY()),"Próximo contato atrasado",IF(AND(H687="Perdido",I687=""),"Falta o motivo da perda",IF(AND(H687="Fechado",K687=""),"Falta o valor fechado",IF(C687="","Falta como chegou","")))))))</f>
        <v/>
      </c>
      <c r="M687" s="14" t="n"/>
      <c r="N687">
        <f>IF(OR(L687="Proposta sem próximo contato",L687="Próximo contato atrasado"),MAX(N$4:N686)+1,"")</f>
        <v/>
      </c>
    </row>
    <row r="688">
      <c r="A688" s="21" t="n"/>
      <c r="B688" s="14" t="n"/>
      <c r="C688" s="22" t="n"/>
      <c r="D688" s="14" t="n"/>
      <c r="E688" s="23" t="n"/>
      <c r="F688" s="22" t="n"/>
      <c r="G688" s="22" t="n"/>
      <c r="H688" s="22" t="n"/>
      <c r="I688" s="22" t="n"/>
      <c r="J688" s="21" t="n"/>
      <c r="K688" s="23" t="n"/>
      <c r="L688" s="24">
        <f>IF(COUNTA(A688:K688)=0,"",IF(A688="","Falta a data do pedido",IF(AND(H688="Proposta enviada",J688=""),"Proposta sem próximo contato",IF(AND(OR(H688="Novo",H688="Em conversa",H688="Proposta enviada"),J688&lt;&gt;"",J688&lt;TODAY()),"Próximo contato atrasado",IF(AND(H688="Perdido",I688=""),"Falta o motivo da perda",IF(AND(H688="Fechado",K688=""),"Falta o valor fechado",IF(C688="","Falta como chegou","")))))))</f>
        <v/>
      </c>
      <c r="M688" s="14" t="n"/>
      <c r="N688">
        <f>IF(OR(L688="Proposta sem próximo contato",L688="Próximo contato atrasado"),MAX(N$4:N687)+1,"")</f>
        <v/>
      </c>
    </row>
    <row r="689">
      <c r="A689" s="21" t="n"/>
      <c r="B689" s="14" t="n"/>
      <c r="C689" s="22" t="n"/>
      <c r="D689" s="14" t="n"/>
      <c r="E689" s="23" t="n"/>
      <c r="F689" s="22" t="n"/>
      <c r="G689" s="22" t="n"/>
      <c r="H689" s="22" t="n"/>
      <c r="I689" s="22" t="n"/>
      <c r="J689" s="21" t="n"/>
      <c r="K689" s="23" t="n"/>
      <c r="L689" s="24">
        <f>IF(COUNTA(A689:K689)=0,"",IF(A689="","Falta a data do pedido",IF(AND(H689="Proposta enviada",J689=""),"Proposta sem próximo contato",IF(AND(OR(H689="Novo",H689="Em conversa",H689="Proposta enviada"),J689&lt;&gt;"",J689&lt;TODAY()),"Próximo contato atrasado",IF(AND(H689="Perdido",I689=""),"Falta o motivo da perda",IF(AND(H689="Fechado",K689=""),"Falta o valor fechado",IF(C689="","Falta como chegou","")))))))</f>
        <v/>
      </c>
      <c r="M689" s="14" t="n"/>
      <c r="N689">
        <f>IF(OR(L689="Proposta sem próximo contato",L689="Próximo contato atrasado"),MAX(N$4:N688)+1,"")</f>
        <v/>
      </c>
    </row>
    <row r="690">
      <c r="A690" s="21" t="n"/>
      <c r="B690" s="14" t="n"/>
      <c r="C690" s="22" t="n"/>
      <c r="D690" s="14" t="n"/>
      <c r="E690" s="23" t="n"/>
      <c r="F690" s="22" t="n"/>
      <c r="G690" s="22" t="n"/>
      <c r="H690" s="22" t="n"/>
      <c r="I690" s="22" t="n"/>
      <c r="J690" s="21" t="n"/>
      <c r="K690" s="23" t="n"/>
      <c r="L690" s="24">
        <f>IF(COUNTA(A690:K690)=0,"",IF(A690="","Falta a data do pedido",IF(AND(H690="Proposta enviada",J690=""),"Proposta sem próximo contato",IF(AND(OR(H690="Novo",H690="Em conversa",H690="Proposta enviada"),J690&lt;&gt;"",J690&lt;TODAY()),"Próximo contato atrasado",IF(AND(H690="Perdido",I690=""),"Falta o motivo da perda",IF(AND(H690="Fechado",K690=""),"Falta o valor fechado",IF(C690="","Falta como chegou","")))))))</f>
        <v/>
      </c>
      <c r="M690" s="14" t="n"/>
      <c r="N690">
        <f>IF(OR(L690="Proposta sem próximo contato",L690="Próximo contato atrasado"),MAX(N$4:N689)+1,"")</f>
        <v/>
      </c>
    </row>
    <row r="691">
      <c r="A691" s="21" t="n"/>
      <c r="B691" s="14" t="n"/>
      <c r="C691" s="22" t="n"/>
      <c r="D691" s="14" t="n"/>
      <c r="E691" s="23" t="n"/>
      <c r="F691" s="22" t="n"/>
      <c r="G691" s="22" t="n"/>
      <c r="H691" s="22" t="n"/>
      <c r="I691" s="22" t="n"/>
      <c r="J691" s="21" t="n"/>
      <c r="K691" s="23" t="n"/>
      <c r="L691" s="24">
        <f>IF(COUNTA(A691:K691)=0,"",IF(A691="","Falta a data do pedido",IF(AND(H691="Proposta enviada",J691=""),"Proposta sem próximo contato",IF(AND(OR(H691="Novo",H691="Em conversa",H691="Proposta enviada"),J691&lt;&gt;"",J691&lt;TODAY()),"Próximo contato atrasado",IF(AND(H691="Perdido",I691=""),"Falta o motivo da perda",IF(AND(H691="Fechado",K691=""),"Falta o valor fechado",IF(C691="","Falta como chegou","")))))))</f>
        <v/>
      </c>
      <c r="M691" s="14" t="n"/>
      <c r="N691">
        <f>IF(OR(L691="Proposta sem próximo contato",L691="Próximo contato atrasado"),MAX(N$4:N690)+1,"")</f>
        <v/>
      </c>
    </row>
    <row r="692">
      <c r="A692" s="21" t="n"/>
      <c r="B692" s="14" t="n"/>
      <c r="C692" s="22" t="n"/>
      <c r="D692" s="14" t="n"/>
      <c r="E692" s="23" t="n"/>
      <c r="F692" s="22" t="n"/>
      <c r="G692" s="22" t="n"/>
      <c r="H692" s="22" t="n"/>
      <c r="I692" s="22" t="n"/>
      <c r="J692" s="21" t="n"/>
      <c r="K692" s="23" t="n"/>
      <c r="L692" s="24">
        <f>IF(COUNTA(A692:K692)=0,"",IF(A692="","Falta a data do pedido",IF(AND(H692="Proposta enviada",J692=""),"Proposta sem próximo contato",IF(AND(OR(H692="Novo",H692="Em conversa",H692="Proposta enviada"),J692&lt;&gt;"",J692&lt;TODAY()),"Próximo contato atrasado",IF(AND(H692="Perdido",I692=""),"Falta o motivo da perda",IF(AND(H692="Fechado",K692=""),"Falta o valor fechado",IF(C692="","Falta como chegou","")))))))</f>
        <v/>
      </c>
      <c r="M692" s="14" t="n"/>
      <c r="N692">
        <f>IF(OR(L692="Proposta sem próximo contato",L692="Próximo contato atrasado"),MAX(N$4:N691)+1,"")</f>
        <v/>
      </c>
    </row>
    <row r="693">
      <c r="A693" s="21" t="n"/>
      <c r="B693" s="14" t="n"/>
      <c r="C693" s="22" t="n"/>
      <c r="D693" s="14" t="n"/>
      <c r="E693" s="23" t="n"/>
      <c r="F693" s="22" t="n"/>
      <c r="G693" s="22" t="n"/>
      <c r="H693" s="22" t="n"/>
      <c r="I693" s="22" t="n"/>
      <c r="J693" s="21" t="n"/>
      <c r="K693" s="23" t="n"/>
      <c r="L693" s="24">
        <f>IF(COUNTA(A693:K693)=0,"",IF(A693="","Falta a data do pedido",IF(AND(H693="Proposta enviada",J693=""),"Proposta sem próximo contato",IF(AND(OR(H693="Novo",H693="Em conversa",H693="Proposta enviada"),J693&lt;&gt;"",J693&lt;TODAY()),"Próximo contato atrasado",IF(AND(H693="Perdido",I693=""),"Falta o motivo da perda",IF(AND(H693="Fechado",K693=""),"Falta o valor fechado",IF(C693="","Falta como chegou","")))))))</f>
        <v/>
      </c>
      <c r="M693" s="14" t="n"/>
      <c r="N693">
        <f>IF(OR(L693="Proposta sem próximo contato",L693="Próximo contato atrasado"),MAX(N$4:N692)+1,"")</f>
        <v/>
      </c>
    </row>
    <row r="694">
      <c r="A694" s="21" t="n"/>
      <c r="B694" s="14" t="n"/>
      <c r="C694" s="22" t="n"/>
      <c r="D694" s="14" t="n"/>
      <c r="E694" s="23" t="n"/>
      <c r="F694" s="22" t="n"/>
      <c r="G694" s="22" t="n"/>
      <c r="H694" s="22" t="n"/>
      <c r="I694" s="22" t="n"/>
      <c r="J694" s="21" t="n"/>
      <c r="K694" s="23" t="n"/>
      <c r="L694" s="24">
        <f>IF(COUNTA(A694:K694)=0,"",IF(A694="","Falta a data do pedido",IF(AND(H694="Proposta enviada",J694=""),"Proposta sem próximo contato",IF(AND(OR(H694="Novo",H694="Em conversa",H694="Proposta enviada"),J694&lt;&gt;"",J694&lt;TODAY()),"Próximo contato atrasado",IF(AND(H694="Perdido",I694=""),"Falta o motivo da perda",IF(AND(H694="Fechado",K694=""),"Falta o valor fechado",IF(C694="","Falta como chegou","")))))))</f>
        <v/>
      </c>
      <c r="M694" s="14" t="n"/>
      <c r="N694">
        <f>IF(OR(L694="Proposta sem próximo contato",L694="Próximo contato atrasado"),MAX(N$4:N693)+1,"")</f>
        <v/>
      </c>
    </row>
    <row r="695">
      <c r="A695" s="21" t="n"/>
      <c r="B695" s="14" t="n"/>
      <c r="C695" s="22" t="n"/>
      <c r="D695" s="14" t="n"/>
      <c r="E695" s="23" t="n"/>
      <c r="F695" s="22" t="n"/>
      <c r="G695" s="22" t="n"/>
      <c r="H695" s="22" t="n"/>
      <c r="I695" s="22" t="n"/>
      <c r="J695" s="21" t="n"/>
      <c r="K695" s="23" t="n"/>
      <c r="L695" s="24">
        <f>IF(COUNTA(A695:K695)=0,"",IF(A695="","Falta a data do pedido",IF(AND(H695="Proposta enviada",J695=""),"Proposta sem próximo contato",IF(AND(OR(H695="Novo",H695="Em conversa",H695="Proposta enviada"),J695&lt;&gt;"",J695&lt;TODAY()),"Próximo contato atrasado",IF(AND(H695="Perdido",I695=""),"Falta o motivo da perda",IF(AND(H695="Fechado",K695=""),"Falta o valor fechado",IF(C695="","Falta como chegou","")))))))</f>
        <v/>
      </c>
      <c r="M695" s="14" t="n"/>
      <c r="N695">
        <f>IF(OR(L695="Proposta sem próximo contato",L695="Próximo contato atrasado"),MAX(N$4:N694)+1,"")</f>
        <v/>
      </c>
    </row>
    <row r="696">
      <c r="A696" s="21" t="n"/>
      <c r="B696" s="14" t="n"/>
      <c r="C696" s="22" t="n"/>
      <c r="D696" s="14" t="n"/>
      <c r="E696" s="23" t="n"/>
      <c r="F696" s="22" t="n"/>
      <c r="G696" s="22" t="n"/>
      <c r="H696" s="22" t="n"/>
      <c r="I696" s="22" t="n"/>
      <c r="J696" s="21" t="n"/>
      <c r="K696" s="23" t="n"/>
      <c r="L696" s="24">
        <f>IF(COUNTA(A696:K696)=0,"",IF(A696="","Falta a data do pedido",IF(AND(H696="Proposta enviada",J696=""),"Proposta sem próximo contato",IF(AND(OR(H696="Novo",H696="Em conversa",H696="Proposta enviada"),J696&lt;&gt;"",J696&lt;TODAY()),"Próximo contato atrasado",IF(AND(H696="Perdido",I696=""),"Falta o motivo da perda",IF(AND(H696="Fechado",K696=""),"Falta o valor fechado",IF(C696="","Falta como chegou","")))))))</f>
        <v/>
      </c>
      <c r="M696" s="14" t="n"/>
      <c r="N696">
        <f>IF(OR(L696="Proposta sem próximo contato",L696="Próximo contato atrasado"),MAX(N$4:N695)+1,"")</f>
        <v/>
      </c>
    </row>
    <row r="697">
      <c r="A697" s="21" t="n"/>
      <c r="B697" s="14" t="n"/>
      <c r="C697" s="22" t="n"/>
      <c r="D697" s="14" t="n"/>
      <c r="E697" s="23" t="n"/>
      <c r="F697" s="22" t="n"/>
      <c r="G697" s="22" t="n"/>
      <c r="H697" s="22" t="n"/>
      <c r="I697" s="22" t="n"/>
      <c r="J697" s="21" t="n"/>
      <c r="K697" s="23" t="n"/>
      <c r="L697" s="24">
        <f>IF(COUNTA(A697:K697)=0,"",IF(A697="","Falta a data do pedido",IF(AND(H697="Proposta enviada",J697=""),"Proposta sem próximo contato",IF(AND(OR(H697="Novo",H697="Em conversa",H697="Proposta enviada"),J697&lt;&gt;"",J697&lt;TODAY()),"Próximo contato atrasado",IF(AND(H697="Perdido",I697=""),"Falta o motivo da perda",IF(AND(H697="Fechado",K697=""),"Falta o valor fechado",IF(C697="","Falta como chegou","")))))))</f>
        <v/>
      </c>
      <c r="M697" s="14" t="n"/>
      <c r="N697">
        <f>IF(OR(L697="Proposta sem próximo contato",L697="Próximo contato atrasado"),MAX(N$4:N696)+1,"")</f>
        <v/>
      </c>
    </row>
    <row r="698">
      <c r="A698" s="21" t="n"/>
      <c r="B698" s="14" t="n"/>
      <c r="C698" s="22" t="n"/>
      <c r="D698" s="14" t="n"/>
      <c r="E698" s="23" t="n"/>
      <c r="F698" s="22" t="n"/>
      <c r="G698" s="22" t="n"/>
      <c r="H698" s="22" t="n"/>
      <c r="I698" s="22" t="n"/>
      <c r="J698" s="21" t="n"/>
      <c r="K698" s="23" t="n"/>
      <c r="L698" s="24">
        <f>IF(COUNTA(A698:K698)=0,"",IF(A698="","Falta a data do pedido",IF(AND(H698="Proposta enviada",J698=""),"Proposta sem próximo contato",IF(AND(OR(H698="Novo",H698="Em conversa",H698="Proposta enviada"),J698&lt;&gt;"",J698&lt;TODAY()),"Próximo contato atrasado",IF(AND(H698="Perdido",I698=""),"Falta o motivo da perda",IF(AND(H698="Fechado",K698=""),"Falta o valor fechado",IF(C698="","Falta como chegou","")))))))</f>
        <v/>
      </c>
      <c r="M698" s="14" t="n"/>
      <c r="N698">
        <f>IF(OR(L698="Proposta sem próximo contato",L698="Próximo contato atrasado"),MAX(N$4:N697)+1,"")</f>
        <v/>
      </c>
    </row>
    <row r="699">
      <c r="A699" s="21" t="n"/>
      <c r="B699" s="14" t="n"/>
      <c r="C699" s="22" t="n"/>
      <c r="D699" s="14" t="n"/>
      <c r="E699" s="23" t="n"/>
      <c r="F699" s="22" t="n"/>
      <c r="G699" s="22" t="n"/>
      <c r="H699" s="22" t="n"/>
      <c r="I699" s="22" t="n"/>
      <c r="J699" s="21" t="n"/>
      <c r="K699" s="23" t="n"/>
      <c r="L699" s="24">
        <f>IF(COUNTA(A699:K699)=0,"",IF(A699="","Falta a data do pedido",IF(AND(H699="Proposta enviada",J699=""),"Proposta sem próximo contato",IF(AND(OR(H699="Novo",H699="Em conversa",H699="Proposta enviada"),J699&lt;&gt;"",J699&lt;TODAY()),"Próximo contato atrasado",IF(AND(H699="Perdido",I699=""),"Falta o motivo da perda",IF(AND(H699="Fechado",K699=""),"Falta o valor fechado",IF(C699="","Falta como chegou","")))))))</f>
        <v/>
      </c>
      <c r="M699" s="14" t="n"/>
      <c r="N699">
        <f>IF(OR(L699="Proposta sem próximo contato",L699="Próximo contato atrasado"),MAX(N$4:N698)+1,"")</f>
        <v/>
      </c>
    </row>
    <row r="700">
      <c r="A700" s="21" t="n"/>
      <c r="B700" s="14" t="n"/>
      <c r="C700" s="22" t="n"/>
      <c r="D700" s="14" t="n"/>
      <c r="E700" s="23" t="n"/>
      <c r="F700" s="22" t="n"/>
      <c r="G700" s="22" t="n"/>
      <c r="H700" s="22" t="n"/>
      <c r="I700" s="22" t="n"/>
      <c r="J700" s="21" t="n"/>
      <c r="K700" s="23" t="n"/>
      <c r="L700" s="24">
        <f>IF(COUNTA(A700:K700)=0,"",IF(A700="","Falta a data do pedido",IF(AND(H700="Proposta enviada",J700=""),"Proposta sem próximo contato",IF(AND(OR(H700="Novo",H700="Em conversa",H700="Proposta enviada"),J700&lt;&gt;"",J700&lt;TODAY()),"Próximo contato atrasado",IF(AND(H700="Perdido",I700=""),"Falta o motivo da perda",IF(AND(H700="Fechado",K700=""),"Falta o valor fechado",IF(C700="","Falta como chegou","")))))))</f>
        <v/>
      </c>
      <c r="M700" s="14" t="n"/>
      <c r="N700">
        <f>IF(OR(L700="Proposta sem próximo contato",L700="Próximo contato atrasado"),MAX(N$4:N699)+1,"")</f>
        <v/>
      </c>
    </row>
    <row r="701">
      <c r="A701" s="21" t="n"/>
      <c r="B701" s="14" t="n"/>
      <c r="C701" s="22" t="n"/>
      <c r="D701" s="14" t="n"/>
      <c r="E701" s="23" t="n"/>
      <c r="F701" s="22" t="n"/>
      <c r="G701" s="22" t="n"/>
      <c r="H701" s="22" t="n"/>
      <c r="I701" s="22" t="n"/>
      <c r="J701" s="21" t="n"/>
      <c r="K701" s="23" t="n"/>
      <c r="L701" s="24">
        <f>IF(COUNTA(A701:K701)=0,"",IF(A701="","Falta a data do pedido",IF(AND(H701="Proposta enviada",J701=""),"Proposta sem próximo contato",IF(AND(OR(H701="Novo",H701="Em conversa",H701="Proposta enviada"),J701&lt;&gt;"",J701&lt;TODAY()),"Próximo contato atrasado",IF(AND(H701="Perdido",I701=""),"Falta o motivo da perda",IF(AND(H701="Fechado",K701=""),"Falta o valor fechado",IF(C701="","Falta como chegou","")))))))</f>
        <v/>
      </c>
      <c r="M701" s="14" t="n"/>
      <c r="N701">
        <f>IF(OR(L701="Proposta sem próximo contato",L701="Próximo contato atrasado"),MAX(N$4:N700)+1,"")</f>
        <v/>
      </c>
    </row>
    <row r="702">
      <c r="A702" s="21" t="n"/>
      <c r="B702" s="14" t="n"/>
      <c r="C702" s="22" t="n"/>
      <c r="D702" s="14" t="n"/>
      <c r="E702" s="23" t="n"/>
      <c r="F702" s="22" t="n"/>
      <c r="G702" s="22" t="n"/>
      <c r="H702" s="22" t="n"/>
      <c r="I702" s="22" t="n"/>
      <c r="J702" s="21" t="n"/>
      <c r="K702" s="23" t="n"/>
      <c r="L702" s="24">
        <f>IF(COUNTA(A702:K702)=0,"",IF(A702="","Falta a data do pedido",IF(AND(H702="Proposta enviada",J702=""),"Proposta sem próximo contato",IF(AND(OR(H702="Novo",H702="Em conversa",H702="Proposta enviada"),J702&lt;&gt;"",J702&lt;TODAY()),"Próximo contato atrasado",IF(AND(H702="Perdido",I702=""),"Falta o motivo da perda",IF(AND(H702="Fechado",K702=""),"Falta o valor fechado",IF(C702="","Falta como chegou","")))))))</f>
        <v/>
      </c>
      <c r="M702" s="14" t="n"/>
      <c r="N702">
        <f>IF(OR(L702="Proposta sem próximo contato",L702="Próximo contato atrasado"),MAX(N$4:N701)+1,"")</f>
        <v/>
      </c>
    </row>
    <row r="703">
      <c r="A703" s="21" t="n"/>
      <c r="B703" s="14" t="n"/>
      <c r="C703" s="22" t="n"/>
      <c r="D703" s="14" t="n"/>
      <c r="E703" s="23" t="n"/>
      <c r="F703" s="22" t="n"/>
      <c r="G703" s="22" t="n"/>
      <c r="H703" s="22" t="n"/>
      <c r="I703" s="22" t="n"/>
      <c r="J703" s="21" t="n"/>
      <c r="K703" s="23" t="n"/>
      <c r="L703" s="24">
        <f>IF(COUNTA(A703:K703)=0,"",IF(A703="","Falta a data do pedido",IF(AND(H703="Proposta enviada",J703=""),"Proposta sem próximo contato",IF(AND(OR(H703="Novo",H703="Em conversa",H703="Proposta enviada"),J703&lt;&gt;"",J703&lt;TODAY()),"Próximo contato atrasado",IF(AND(H703="Perdido",I703=""),"Falta o motivo da perda",IF(AND(H703="Fechado",K703=""),"Falta o valor fechado",IF(C703="","Falta como chegou","")))))))</f>
        <v/>
      </c>
      <c r="M703" s="14" t="n"/>
      <c r="N703">
        <f>IF(OR(L703="Proposta sem próximo contato",L703="Próximo contato atrasado"),MAX(N$4:N702)+1,"")</f>
        <v/>
      </c>
    </row>
    <row r="704">
      <c r="A704" s="21" t="n"/>
      <c r="B704" s="14" t="n"/>
      <c r="C704" s="22" t="n"/>
      <c r="D704" s="14" t="n"/>
      <c r="E704" s="23" t="n"/>
      <c r="F704" s="22" t="n"/>
      <c r="G704" s="22" t="n"/>
      <c r="H704" s="22" t="n"/>
      <c r="I704" s="22" t="n"/>
      <c r="J704" s="21" t="n"/>
      <c r="K704" s="23" t="n"/>
      <c r="L704" s="24">
        <f>IF(COUNTA(A704:K704)=0,"",IF(A704="","Falta a data do pedido",IF(AND(H704="Proposta enviada",J704=""),"Proposta sem próximo contato",IF(AND(OR(H704="Novo",H704="Em conversa",H704="Proposta enviada"),J704&lt;&gt;"",J704&lt;TODAY()),"Próximo contato atrasado",IF(AND(H704="Perdido",I704=""),"Falta o motivo da perda",IF(AND(H704="Fechado",K704=""),"Falta o valor fechado",IF(C704="","Falta como chegou","")))))))</f>
        <v/>
      </c>
      <c r="M704" s="14" t="n"/>
      <c r="N704">
        <f>IF(OR(L704="Proposta sem próximo contato",L704="Próximo contato atrasado"),MAX(N$4:N703)+1,"")</f>
        <v/>
      </c>
    </row>
    <row r="705">
      <c r="A705" s="21" t="n"/>
      <c r="B705" s="14" t="n"/>
      <c r="C705" s="22" t="n"/>
      <c r="D705" s="14" t="n"/>
      <c r="E705" s="23" t="n"/>
      <c r="F705" s="22" t="n"/>
      <c r="G705" s="22" t="n"/>
      <c r="H705" s="22" t="n"/>
      <c r="I705" s="22" t="n"/>
      <c r="J705" s="21" t="n"/>
      <c r="K705" s="23" t="n"/>
      <c r="L705" s="24">
        <f>IF(COUNTA(A705:K705)=0,"",IF(A705="","Falta a data do pedido",IF(AND(H705="Proposta enviada",J705=""),"Proposta sem próximo contato",IF(AND(OR(H705="Novo",H705="Em conversa",H705="Proposta enviada"),J705&lt;&gt;"",J705&lt;TODAY()),"Próximo contato atrasado",IF(AND(H705="Perdido",I705=""),"Falta o motivo da perda",IF(AND(H705="Fechado",K705=""),"Falta o valor fechado",IF(C705="","Falta como chegou","")))))))</f>
        <v/>
      </c>
      <c r="M705" s="14" t="n"/>
      <c r="N705">
        <f>IF(OR(L705="Proposta sem próximo contato",L705="Próximo contato atrasado"),MAX(N$4:N704)+1,"")</f>
        <v/>
      </c>
    </row>
    <row r="706">
      <c r="A706" s="21" t="n"/>
      <c r="B706" s="14" t="n"/>
      <c r="C706" s="22" t="n"/>
      <c r="D706" s="14" t="n"/>
      <c r="E706" s="23" t="n"/>
      <c r="F706" s="22" t="n"/>
      <c r="G706" s="22" t="n"/>
      <c r="H706" s="22" t="n"/>
      <c r="I706" s="22" t="n"/>
      <c r="J706" s="21" t="n"/>
      <c r="K706" s="23" t="n"/>
      <c r="L706" s="24">
        <f>IF(COUNTA(A706:K706)=0,"",IF(A706="","Falta a data do pedido",IF(AND(H706="Proposta enviada",J706=""),"Proposta sem próximo contato",IF(AND(OR(H706="Novo",H706="Em conversa",H706="Proposta enviada"),J706&lt;&gt;"",J706&lt;TODAY()),"Próximo contato atrasado",IF(AND(H706="Perdido",I706=""),"Falta o motivo da perda",IF(AND(H706="Fechado",K706=""),"Falta o valor fechado",IF(C706="","Falta como chegou","")))))))</f>
        <v/>
      </c>
      <c r="M706" s="14" t="n"/>
      <c r="N706">
        <f>IF(OR(L706="Proposta sem próximo contato",L706="Próximo contato atrasado"),MAX(N$4:N705)+1,"")</f>
        <v/>
      </c>
    </row>
    <row r="707">
      <c r="A707" s="21" t="n"/>
      <c r="B707" s="14" t="n"/>
      <c r="C707" s="22" t="n"/>
      <c r="D707" s="14" t="n"/>
      <c r="E707" s="23" t="n"/>
      <c r="F707" s="22" t="n"/>
      <c r="G707" s="22" t="n"/>
      <c r="H707" s="22" t="n"/>
      <c r="I707" s="22" t="n"/>
      <c r="J707" s="21" t="n"/>
      <c r="K707" s="23" t="n"/>
      <c r="L707" s="24">
        <f>IF(COUNTA(A707:K707)=0,"",IF(A707="","Falta a data do pedido",IF(AND(H707="Proposta enviada",J707=""),"Proposta sem próximo contato",IF(AND(OR(H707="Novo",H707="Em conversa",H707="Proposta enviada"),J707&lt;&gt;"",J707&lt;TODAY()),"Próximo contato atrasado",IF(AND(H707="Perdido",I707=""),"Falta o motivo da perda",IF(AND(H707="Fechado",K707=""),"Falta o valor fechado",IF(C707="","Falta como chegou","")))))))</f>
        <v/>
      </c>
      <c r="M707" s="14" t="n"/>
      <c r="N707">
        <f>IF(OR(L707="Proposta sem próximo contato",L707="Próximo contato atrasado"),MAX(N$4:N706)+1,"")</f>
        <v/>
      </c>
    </row>
    <row r="708">
      <c r="A708" s="21" t="n"/>
      <c r="B708" s="14" t="n"/>
      <c r="C708" s="22" t="n"/>
      <c r="D708" s="14" t="n"/>
      <c r="E708" s="23" t="n"/>
      <c r="F708" s="22" t="n"/>
      <c r="G708" s="22" t="n"/>
      <c r="H708" s="22" t="n"/>
      <c r="I708" s="22" t="n"/>
      <c r="J708" s="21" t="n"/>
      <c r="K708" s="23" t="n"/>
      <c r="L708" s="24">
        <f>IF(COUNTA(A708:K708)=0,"",IF(A708="","Falta a data do pedido",IF(AND(H708="Proposta enviada",J708=""),"Proposta sem próximo contato",IF(AND(OR(H708="Novo",H708="Em conversa",H708="Proposta enviada"),J708&lt;&gt;"",J708&lt;TODAY()),"Próximo contato atrasado",IF(AND(H708="Perdido",I708=""),"Falta o motivo da perda",IF(AND(H708="Fechado",K708=""),"Falta o valor fechado",IF(C708="","Falta como chegou","")))))))</f>
        <v/>
      </c>
      <c r="M708" s="14" t="n"/>
      <c r="N708">
        <f>IF(OR(L708="Proposta sem próximo contato",L708="Próximo contato atrasado"),MAX(N$4:N707)+1,"")</f>
        <v/>
      </c>
    </row>
    <row r="709">
      <c r="A709" s="21" t="n"/>
      <c r="B709" s="14" t="n"/>
      <c r="C709" s="22" t="n"/>
      <c r="D709" s="14" t="n"/>
      <c r="E709" s="23" t="n"/>
      <c r="F709" s="22" t="n"/>
      <c r="G709" s="22" t="n"/>
      <c r="H709" s="22" t="n"/>
      <c r="I709" s="22" t="n"/>
      <c r="J709" s="21" t="n"/>
      <c r="K709" s="23" t="n"/>
      <c r="L709" s="24">
        <f>IF(COUNTA(A709:K709)=0,"",IF(A709="","Falta a data do pedido",IF(AND(H709="Proposta enviada",J709=""),"Proposta sem próximo contato",IF(AND(OR(H709="Novo",H709="Em conversa",H709="Proposta enviada"),J709&lt;&gt;"",J709&lt;TODAY()),"Próximo contato atrasado",IF(AND(H709="Perdido",I709=""),"Falta o motivo da perda",IF(AND(H709="Fechado",K709=""),"Falta o valor fechado",IF(C709="","Falta como chegou","")))))))</f>
        <v/>
      </c>
      <c r="M709" s="14" t="n"/>
      <c r="N709">
        <f>IF(OR(L709="Proposta sem próximo contato",L709="Próximo contato atrasado"),MAX(N$4:N708)+1,"")</f>
        <v/>
      </c>
    </row>
    <row r="710">
      <c r="A710" s="21" t="n"/>
      <c r="B710" s="14" t="n"/>
      <c r="C710" s="22" t="n"/>
      <c r="D710" s="14" t="n"/>
      <c r="E710" s="23" t="n"/>
      <c r="F710" s="22" t="n"/>
      <c r="G710" s="22" t="n"/>
      <c r="H710" s="22" t="n"/>
      <c r="I710" s="22" t="n"/>
      <c r="J710" s="21" t="n"/>
      <c r="K710" s="23" t="n"/>
      <c r="L710" s="24">
        <f>IF(COUNTA(A710:K710)=0,"",IF(A710="","Falta a data do pedido",IF(AND(H710="Proposta enviada",J710=""),"Proposta sem próximo contato",IF(AND(OR(H710="Novo",H710="Em conversa",H710="Proposta enviada"),J710&lt;&gt;"",J710&lt;TODAY()),"Próximo contato atrasado",IF(AND(H710="Perdido",I710=""),"Falta o motivo da perda",IF(AND(H710="Fechado",K710=""),"Falta o valor fechado",IF(C710="","Falta como chegou","")))))))</f>
        <v/>
      </c>
      <c r="M710" s="14" t="n"/>
      <c r="N710">
        <f>IF(OR(L710="Proposta sem próximo contato",L710="Próximo contato atrasado"),MAX(N$4:N709)+1,"")</f>
        <v/>
      </c>
    </row>
    <row r="711">
      <c r="A711" s="21" t="n"/>
      <c r="B711" s="14" t="n"/>
      <c r="C711" s="22" t="n"/>
      <c r="D711" s="14" t="n"/>
      <c r="E711" s="23" t="n"/>
      <c r="F711" s="22" t="n"/>
      <c r="G711" s="22" t="n"/>
      <c r="H711" s="22" t="n"/>
      <c r="I711" s="22" t="n"/>
      <c r="J711" s="21" t="n"/>
      <c r="K711" s="23" t="n"/>
      <c r="L711" s="24">
        <f>IF(COUNTA(A711:K711)=0,"",IF(A711="","Falta a data do pedido",IF(AND(H711="Proposta enviada",J711=""),"Proposta sem próximo contato",IF(AND(OR(H711="Novo",H711="Em conversa",H711="Proposta enviada"),J711&lt;&gt;"",J711&lt;TODAY()),"Próximo contato atrasado",IF(AND(H711="Perdido",I711=""),"Falta o motivo da perda",IF(AND(H711="Fechado",K711=""),"Falta o valor fechado",IF(C711="","Falta como chegou","")))))))</f>
        <v/>
      </c>
      <c r="M711" s="14" t="n"/>
      <c r="N711">
        <f>IF(OR(L711="Proposta sem próximo contato",L711="Próximo contato atrasado"),MAX(N$4:N710)+1,"")</f>
        <v/>
      </c>
    </row>
    <row r="712">
      <c r="A712" s="21" t="n"/>
      <c r="B712" s="14" t="n"/>
      <c r="C712" s="22" t="n"/>
      <c r="D712" s="14" t="n"/>
      <c r="E712" s="23" t="n"/>
      <c r="F712" s="22" t="n"/>
      <c r="G712" s="22" t="n"/>
      <c r="H712" s="22" t="n"/>
      <c r="I712" s="22" t="n"/>
      <c r="J712" s="21" t="n"/>
      <c r="K712" s="23" t="n"/>
      <c r="L712" s="24">
        <f>IF(COUNTA(A712:K712)=0,"",IF(A712="","Falta a data do pedido",IF(AND(H712="Proposta enviada",J712=""),"Proposta sem próximo contato",IF(AND(OR(H712="Novo",H712="Em conversa",H712="Proposta enviada"),J712&lt;&gt;"",J712&lt;TODAY()),"Próximo contato atrasado",IF(AND(H712="Perdido",I712=""),"Falta o motivo da perda",IF(AND(H712="Fechado",K712=""),"Falta o valor fechado",IF(C712="","Falta como chegou","")))))))</f>
        <v/>
      </c>
      <c r="M712" s="14" t="n"/>
      <c r="N712">
        <f>IF(OR(L712="Proposta sem próximo contato",L712="Próximo contato atrasado"),MAX(N$4:N711)+1,"")</f>
        <v/>
      </c>
    </row>
    <row r="713">
      <c r="A713" s="21" t="n"/>
      <c r="B713" s="14" t="n"/>
      <c r="C713" s="22" t="n"/>
      <c r="D713" s="14" t="n"/>
      <c r="E713" s="23" t="n"/>
      <c r="F713" s="22" t="n"/>
      <c r="G713" s="22" t="n"/>
      <c r="H713" s="22" t="n"/>
      <c r="I713" s="22" t="n"/>
      <c r="J713" s="21" t="n"/>
      <c r="K713" s="23" t="n"/>
      <c r="L713" s="24">
        <f>IF(COUNTA(A713:K713)=0,"",IF(A713="","Falta a data do pedido",IF(AND(H713="Proposta enviada",J713=""),"Proposta sem próximo contato",IF(AND(OR(H713="Novo",H713="Em conversa",H713="Proposta enviada"),J713&lt;&gt;"",J713&lt;TODAY()),"Próximo contato atrasado",IF(AND(H713="Perdido",I713=""),"Falta o motivo da perda",IF(AND(H713="Fechado",K713=""),"Falta o valor fechado",IF(C713="","Falta como chegou","")))))))</f>
        <v/>
      </c>
      <c r="M713" s="14" t="n"/>
      <c r="N713">
        <f>IF(OR(L713="Proposta sem próximo contato",L713="Próximo contato atrasado"),MAX(N$4:N712)+1,"")</f>
        <v/>
      </c>
    </row>
    <row r="714">
      <c r="A714" s="21" t="n"/>
      <c r="B714" s="14" t="n"/>
      <c r="C714" s="22" t="n"/>
      <c r="D714" s="14" t="n"/>
      <c r="E714" s="23" t="n"/>
      <c r="F714" s="22" t="n"/>
      <c r="G714" s="22" t="n"/>
      <c r="H714" s="22" t="n"/>
      <c r="I714" s="22" t="n"/>
      <c r="J714" s="21" t="n"/>
      <c r="K714" s="23" t="n"/>
      <c r="L714" s="24">
        <f>IF(COUNTA(A714:K714)=0,"",IF(A714="","Falta a data do pedido",IF(AND(H714="Proposta enviada",J714=""),"Proposta sem próximo contato",IF(AND(OR(H714="Novo",H714="Em conversa",H714="Proposta enviada"),J714&lt;&gt;"",J714&lt;TODAY()),"Próximo contato atrasado",IF(AND(H714="Perdido",I714=""),"Falta o motivo da perda",IF(AND(H714="Fechado",K714=""),"Falta o valor fechado",IF(C714="","Falta como chegou","")))))))</f>
        <v/>
      </c>
      <c r="M714" s="14" t="n"/>
      <c r="N714">
        <f>IF(OR(L714="Proposta sem próximo contato",L714="Próximo contato atrasado"),MAX(N$4:N713)+1,"")</f>
        <v/>
      </c>
    </row>
    <row r="715">
      <c r="A715" s="21" t="n"/>
      <c r="B715" s="14" t="n"/>
      <c r="C715" s="22" t="n"/>
      <c r="D715" s="14" t="n"/>
      <c r="E715" s="23" t="n"/>
      <c r="F715" s="22" t="n"/>
      <c r="G715" s="22" t="n"/>
      <c r="H715" s="22" t="n"/>
      <c r="I715" s="22" t="n"/>
      <c r="J715" s="21" t="n"/>
      <c r="K715" s="23" t="n"/>
      <c r="L715" s="24">
        <f>IF(COUNTA(A715:K715)=0,"",IF(A715="","Falta a data do pedido",IF(AND(H715="Proposta enviada",J715=""),"Proposta sem próximo contato",IF(AND(OR(H715="Novo",H715="Em conversa",H715="Proposta enviada"),J715&lt;&gt;"",J715&lt;TODAY()),"Próximo contato atrasado",IF(AND(H715="Perdido",I715=""),"Falta o motivo da perda",IF(AND(H715="Fechado",K715=""),"Falta o valor fechado",IF(C715="","Falta como chegou","")))))))</f>
        <v/>
      </c>
      <c r="M715" s="14" t="n"/>
      <c r="N715">
        <f>IF(OR(L715="Proposta sem próximo contato",L715="Próximo contato atrasado"),MAX(N$4:N714)+1,"")</f>
        <v/>
      </c>
    </row>
    <row r="716">
      <c r="A716" s="21" t="n"/>
      <c r="B716" s="14" t="n"/>
      <c r="C716" s="22" t="n"/>
      <c r="D716" s="14" t="n"/>
      <c r="E716" s="23" t="n"/>
      <c r="F716" s="22" t="n"/>
      <c r="G716" s="22" t="n"/>
      <c r="H716" s="22" t="n"/>
      <c r="I716" s="22" t="n"/>
      <c r="J716" s="21" t="n"/>
      <c r="K716" s="23" t="n"/>
      <c r="L716" s="24">
        <f>IF(COUNTA(A716:K716)=0,"",IF(A716="","Falta a data do pedido",IF(AND(H716="Proposta enviada",J716=""),"Proposta sem próximo contato",IF(AND(OR(H716="Novo",H716="Em conversa",H716="Proposta enviada"),J716&lt;&gt;"",J716&lt;TODAY()),"Próximo contato atrasado",IF(AND(H716="Perdido",I716=""),"Falta o motivo da perda",IF(AND(H716="Fechado",K716=""),"Falta o valor fechado",IF(C716="","Falta como chegou","")))))))</f>
        <v/>
      </c>
      <c r="M716" s="14" t="n"/>
      <c r="N716">
        <f>IF(OR(L716="Proposta sem próximo contato",L716="Próximo contato atrasado"),MAX(N$4:N715)+1,"")</f>
        <v/>
      </c>
    </row>
    <row r="717">
      <c r="A717" s="21" t="n"/>
      <c r="B717" s="14" t="n"/>
      <c r="C717" s="22" t="n"/>
      <c r="D717" s="14" t="n"/>
      <c r="E717" s="23" t="n"/>
      <c r="F717" s="22" t="n"/>
      <c r="G717" s="22" t="n"/>
      <c r="H717" s="22" t="n"/>
      <c r="I717" s="22" t="n"/>
      <c r="J717" s="21" t="n"/>
      <c r="K717" s="23" t="n"/>
      <c r="L717" s="24">
        <f>IF(COUNTA(A717:K717)=0,"",IF(A717="","Falta a data do pedido",IF(AND(H717="Proposta enviada",J717=""),"Proposta sem próximo contato",IF(AND(OR(H717="Novo",H717="Em conversa",H717="Proposta enviada"),J717&lt;&gt;"",J717&lt;TODAY()),"Próximo contato atrasado",IF(AND(H717="Perdido",I717=""),"Falta o motivo da perda",IF(AND(H717="Fechado",K717=""),"Falta o valor fechado",IF(C717="","Falta como chegou","")))))))</f>
        <v/>
      </c>
      <c r="M717" s="14" t="n"/>
      <c r="N717">
        <f>IF(OR(L717="Proposta sem próximo contato",L717="Próximo contato atrasado"),MAX(N$4:N716)+1,"")</f>
        <v/>
      </c>
    </row>
    <row r="718">
      <c r="A718" s="21" t="n"/>
      <c r="B718" s="14" t="n"/>
      <c r="C718" s="22" t="n"/>
      <c r="D718" s="14" t="n"/>
      <c r="E718" s="23" t="n"/>
      <c r="F718" s="22" t="n"/>
      <c r="G718" s="22" t="n"/>
      <c r="H718" s="22" t="n"/>
      <c r="I718" s="22" t="n"/>
      <c r="J718" s="21" t="n"/>
      <c r="K718" s="23" t="n"/>
      <c r="L718" s="24">
        <f>IF(COUNTA(A718:K718)=0,"",IF(A718="","Falta a data do pedido",IF(AND(H718="Proposta enviada",J718=""),"Proposta sem próximo contato",IF(AND(OR(H718="Novo",H718="Em conversa",H718="Proposta enviada"),J718&lt;&gt;"",J718&lt;TODAY()),"Próximo contato atrasado",IF(AND(H718="Perdido",I718=""),"Falta o motivo da perda",IF(AND(H718="Fechado",K718=""),"Falta o valor fechado",IF(C718="","Falta como chegou","")))))))</f>
        <v/>
      </c>
      <c r="M718" s="14" t="n"/>
      <c r="N718">
        <f>IF(OR(L718="Proposta sem próximo contato",L718="Próximo contato atrasado"),MAX(N$4:N717)+1,"")</f>
        <v/>
      </c>
    </row>
    <row r="719">
      <c r="A719" s="21" t="n"/>
      <c r="B719" s="14" t="n"/>
      <c r="C719" s="22" t="n"/>
      <c r="D719" s="14" t="n"/>
      <c r="E719" s="23" t="n"/>
      <c r="F719" s="22" t="n"/>
      <c r="G719" s="22" t="n"/>
      <c r="H719" s="22" t="n"/>
      <c r="I719" s="22" t="n"/>
      <c r="J719" s="21" t="n"/>
      <c r="K719" s="23" t="n"/>
      <c r="L719" s="24">
        <f>IF(COUNTA(A719:K719)=0,"",IF(A719="","Falta a data do pedido",IF(AND(H719="Proposta enviada",J719=""),"Proposta sem próximo contato",IF(AND(OR(H719="Novo",H719="Em conversa",H719="Proposta enviada"),J719&lt;&gt;"",J719&lt;TODAY()),"Próximo contato atrasado",IF(AND(H719="Perdido",I719=""),"Falta o motivo da perda",IF(AND(H719="Fechado",K719=""),"Falta o valor fechado",IF(C719="","Falta como chegou","")))))))</f>
        <v/>
      </c>
      <c r="M719" s="14" t="n"/>
      <c r="N719">
        <f>IF(OR(L719="Proposta sem próximo contato",L719="Próximo contato atrasado"),MAX(N$4:N718)+1,"")</f>
        <v/>
      </c>
    </row>
    <row r="720">
      <c r="A720" s="21" t="n"/>
      <c r="B720" s="14" t="n"/>
      <c r="C720" s="22" t="n"/>
      <c r="D720" s="14" t="n"/>
      <c r="E720" s="23" t="n"/>
      <c r="F720" s="22" t="n"/>
      <c r="G720" s="22" t="n"/>
      <c r="H720" s="22" t="n"/>
      <c r="I720" s="22" t="n"/>
      <c r="J720" s="21" t="n"/>
      <c r="K720" s="23" t="n"/>
      <c r="L720" s="24">
        <f>IF(COUNTA(A720:K720)=0,"",IF(A720="","Falta a data do pedido",IF(AND(H720="Proposta enviada",J720=""),"Proposta sem próximo contato",IF(AND(OR(H720="Novo",H720="Em conversa",H720="Proposta enviada"),J720&lt;&gt;"",J720&lt;TODAY()),"Próximo contato atrasado",IF(AND(H720="Perdido",I720=""),"Falta o motivo da perda",IF(AND(H720="Fechado",K720=""),"Falta o valor fechado",IF(C720="","Falta como chegou","")))))))</f>
        <v/>
      </c>
      <c r="M720" s="14" t="n"/>
      <c r="N720">
        <f>IF(OR(L720="Proposta sem próximo contato",L720="Próximo contato atrasado"),MAX(N$4:N719)+1,"")</f>
        <v/>
      </c>
    </row>
    <row r="721">
      <c r="A721" s="21" t="n"/>
      <c r="B721" s="14" t="n"/>
      <c r="C721" s="22" t="n"/>
      <c r="D721" s="14" t="n"/>
      <c r="E721" s="23" t="n"/>
      <c r="F721" s="22" t="n"/>
      <c r="G721" s="22" t="n"/>
      <c r="H721" s="22" t="n"/>
      <c r="I721" s="22" t="n"/>
      <c r="J721" s="21" t="n"/>
      <c r="K721" s="23" t="n"/>
      <c r="L721" s="24">
        <f>IF(COUNTA(A721:K721)=0,"",IF(A721="","Falta a data do pedido",IF(AND(H721="Proposta enviada",J721=""),"Proposta sem próximo contato",IF(AND(OR(H721="Novo",H721="Em conversa",H721="Proposta enviada"),J721&lt;&gt;"",J721&lt;TODAY()),"Próximo contato atrasado",IF(AND(H721="Perdido",I721=""),"Falta o motivo da perda",IF(AND(H721="Fechado",K721=""),"Falta o valor fechado",IF(C721="","Falta como chegou","")))))))</f>
        <v/>
      </c>
      <c r="M721" s="14" t="n"/>
      <c r="N721">
        <f>IF(OR(L721="Proposta sem próximo contato",L721="Próximo contato atrasado"),MAX(N$4:N720)+1,"")</f>
        <v/>
      </c>
    </row>
    <row r="722">
      <c r="A722" s="21" t="n"/>
      <c r="B722" s="14" t="n"/>
      <c r="C722" s="22" t="n"/>
      <c r="D722" s="14" t="n"/>
      <c r="E722" s="23" t="n"/>
      <c r="F722" s="22" t="n"/>
      <c r="G722" s="22" t="n"/>
      <c r="H722" s="22" t="n"/>
      <c r="I722" s="22" t="n"/>
      <c r="J722" s="21" t="n"/>
      <c r="K722" s="23" t="n"/>
      <c r="L722" s="24">
        <f>IF(COUNTA(A722:K722)=0,"",IF(A722="","Falta a data do pedido",IF(AND(H722="Proposta enviada",J722=""),"Proposta sem próximo contato",IF(AND(OR(H722="Novo",H722="Em conversa",H722="Proposta enviada"),J722&lt;&gt;"",J722&lt;TODAY()),"Próximo contato atrasado",IF(AND(H722="Perdido",I722=""),"Falta o motivo da perda",IF(AND(H722="Fechado",K722=""),"Falta o valor fechado",IF(C722="","Falta como chegou","")))))))</f>
        <v/>
      </c>
      <c r="M722" s="14" t="n"/>
      <c r="N722">
        <f>IF(OR(L722="Proposta sem próximo contato",L722="Próximo contato atrasado"),MAX(N$4:N721)+1,"")</f>
        <v/>
      </c>
    </row>
    <row r="723">
      <c r="A723" s="21" t="n"/>
      <c r="B723" s="14" t="n"/>
      <c r="C723" s="22" t="n"/>
      <c r="D723" s="14" t="n"/>
      <c r="E723" s="23" t="n"/>
      <c r="F723" s="22" t="n"/>
      <c r="G723" s="22" t="n"/>
      <c r="H723" s="22" t="n"/>
      <c r="I723" s="22" t="n"/>
      <c r="J723" s="21" t="n"/>
      <c r="K723" s="23" t="n"/>
      <c r="L723" s="24">
        <f>IF(COUNTA(A723:K723)=0,"",IF(A723="","Falta a data do pedido",IF(AND(H723="Proposta enviada",J723=""),"Proposta sem próximo contato",IF(AND(OR(H723="Novo",H723="Em conversa",H723="Proposta enviada"),J723&lt;&gt;"",J723&lt;TODAY()),"Próximo contato atrasado",IF(AND(H723="Perdido",I723=""),"Falta o motivo da perda",IF(AND(H723="Fechado",K723=""),"Falta o valor fechado",IF(C723="","Falta como chegou","")))))))</f>
        <v/>
      </c>
      <c r="M723" s="14" t="n"/>
      <c r="N723">
        <f>IF(OR(L723="Proposta sem próximo contato",L723="Próximo contato atrasado"),MAX(N$4:N722)+1,"")</f>
        <v/>
      </c>
    </row>
    <row r="724">
      <c r="A724" s="21" t="n"/>
      <c r="B724" s="14" t="n"/>
      <c r="C724" s="22" t="n"/>
      <c r="D724" s="14" t="n"/>
      <c r="E724" s="23" t="n"/>
      <c r="F724" s="22" t="n"/>
      <c r="G724" s="22" t="n"/>
      <c r="H724" s="22" t="n"/>
      <c r="I724" s="22" t="n"/>
      <c r="J724" s="21" t="n"/>
      <c r="K724" s="23" t="n"/>
      <c r="L724" s="24">
        <f>IF(COUNTA(A724:K724)=0,"",IF(A724="","Falta a data do pedido",IF(AND(H724="Proposta enviada",J724=""),"Proposta sem próximo contato",IF(AND(OR(H724="Novo",H724="Em conversa",H724="Proposta enviada"),J724&lt;&gt;"",J724&lt;TODAY()),"Próximo contato atrasado",IF(AND(H724="Perdido",I724=""),"Falta o motivo da perda",IF(AND(H724="Fechado",K724=""),"Falta o valor fechado",IF(C724="","Falta como chegou","")))))))</f>
        <v/>
      </c>
      <c r="M724" s="14" t="n"/>
      <c r="N724">
        <f>IF(OR(L724="Proposta sem próximo contato",L724="Próximo contato atrasado"),MAX(N$4:N723)+1,"")</f>
        <v/>
      </c>
    </row>
    <row r="725">
      <c r="A725" s="21" t="n"/>
      <c r="B725" s="14" t="n"/>
      <c r="C725" s="22" t="n"/>
      <c r="D725" s="14" t="n"/>
      <c r="E725" s="23" t="n"/>
      <c r="F725" s="22" t="n"/>
      <c r="G725" s="22" t="n"/>
      <c r="H725" s="22" t="n"/>
      <c r="I725" s="22" t="n"/>
      <c r="J725" s="21" t="n"/>
      <c r="K725" s="23" t="n"/>
      <c r="L725" s="24">
        <f>IF(COUNTA(A725:K725)=0,"",IF(A725="","Falta a data do pedido",IF(AND(H725="Proposta enviada",J725=""),"Proposta sem próximo contato",IF(AND(OR(H725="Novo",H725="Em conversa",H725="Proposta enviada"),J725&lt;&gt;"",J725&lt;TODAY()),"Próximo contato atrasado",IF(AND(H725="Perdido",I725=""),"Falta o motivo da perda",IF(AND(H725="Fechado",K725=""),"Falta o valor fechado",IF(C725="","Falta como chegou","")))))))</f>
        <v/>
      </c>
      <c r="M725" s="14" t="n"/>
      <c r="N725">
        <f>IF(OR(L725="Proposta sem próximo contato",L725="Próximo contato atrasado"),MAX(N$4:N724)+1,"")</f>
        <v/>
      </c>
    </row>
    <row r="726">
      <c r="A726" s="21" t="n"/>
      <c r="B726" s="14" t="n"/>
      <c r="C726" s="22" t="n"/>
      <c r="D726" s="14" t="n"/>
      <c r="E726" s="23" t="n"/>
      <c r="F726" s="22" t="n"/>
      <c r="G726" s="22" t="n"/>
      <c r="H726" s="22" t="n"/>
      <c r="I726" s="22" t="n"/>
      <c r="J726" s="21" t="n"/>
      <c r="K726" s="23" t="n"/>
      <c r="L726" s="24">
        <f>IF(COUNTA(A726:K726)=0,"",IF(A726="","Falta a data do pedido",IF(AND(H726="Proposta enviada",J726=""),"Proposta sem próximo contato",IF(AND(OR(H726="Novo",H726="Em conversa",H726="Proposta enviada"),J726&lt;&gt;"",J726&lt;TODAY()),"Próximo contato atrasado",IF(AND(H726="Perdido",I726=""),"Falta o motivo da perda",IF(AND(H726="Fechado",K726=""),"Falta o valor fechado",IF(C726="","Falta como chegou","")))))))</f>
        <v/>
      </c>
      <c r="M726" s="14" t="n"/>
      <c r="N726">
        <f>IF(OR(L726="Proposta sem próximo contato",L726="Próximo contato atrasado"),MAX(N$4:N725)+1,"")</f>
        <v/>
      </c>
    </row>
    <row r="727">
      <c r="A727" s="21" t="n"/>
      <c r="B727" s="14" t="n"/>
      <c r="C727" s="22" t="n"/>
      <c r="D727" s="14" t="n"/>
      <c r="E727" s="23" t="n"/>
      <c r="F727" s="22" t="n"/>
      <c r="G727" s="22" t="n"/>
      <c r="H727" s="22" t="n"/>
      <c r="I727" s="22" t="n"/>
      <c r="J727" s="21" t="n"/>
      <c r="K727" s="23" t="n"/>
      <c r="L727" s="24">
        <f>IF(COUNTA(A727:K727)=0,"",IF(A727="","Falta a data do pedido",IF(AND(H727="Proposta enviada",J727=""),"Proposta sem próximo contato",IF(AND(OR(H727="Novo",H727="Em conversa",H727="Proposta enviada"),J727&lt;&gt;"",J727&lt;TODAY()),"Próximo contato atrasado",IF(AND(H727="Perdido",I727=""),"Falta o motivo da perda",IF(AND(H727="Fechado",K727=""),"Falta o valor fechado",IF(C727="","Falta como chegou","")))))))</f>
        <v/>
      </c>
      <c r="M727" s="14" t="n"/>
      <c r="N727">
        <f>IF(OR(L727="Proposta sem próximo contato",L727="Próximo contato atrasado"),MAX(N$4:N726)+1,"")</f>
        <v/>
      </c>
    </row>
    <row r="728">
      <c r="A728" s="21" t="n"/>
      <c r="B728" s="14" t="n"/>
      <c r="C728" s="22" t="n"/>
      <c r="D728" s="14" t="n"/>
      <c r="E728" s="23" t="n"/>
      <c r="F728" s="22" t="n"/>
      <c r="G728" s="22" t="n"/>
      <c r="H728" s="22" t="n"/>
      <c r="I728" s="22" t="n"/>
      <c r="J728" s="21" t="n"/>
      <c r="K728" s="23" t="n"/>
      <c r="L728" s="24">
        <f>IF(COUNTA(A728:K728)=0,"",IF(A728="","Falta a data do pedido",IF(AND(H728="Proposta enviada",J728=""),"Proposta sem próximo contato",IF(AND(OR(H728="Novo",H728="Em conversa",H728="Proposta enviada"),J728&lt;&gt;"",J728&lt;TODAY()),"Próximo contato atrasado",IF(AND(H728="Perdido",I728=""),"Falta o motivo da perda",IF(AND(H728="Fechado",K728=""),"Falta o valor fechado",IF(C728="","Falta como chegou","")))))))</f>
        <v/>
      </c>
      <c r="M728" s="14" t="n"/>
      <c r="N728">
        <f>IF(OR(L728="Proposta sem próximo contato",L728="Próximo contato atrasado"),MAX(N$4:N727)+1,"")</f>
        <v/>
      </c>
    </row>
    <row r="729">
      <c r="A729" s="21" t="n"/>
      <c r="B729" s="14" t="n"/>
      <c r="C729" s="22" t="n"/>
      <c r="D729" s="14" t="n"/>
      <c r="E729" s="23" t="n"/>
      <c r="F729" s="22" t="n"/>
      <c r="G729" s="22" t="n"/>
      <c r="H729" s="22" t="n"/>
      <c r="I729" s="22" t="n"/>
      <c r="J729" s="21" t="n"/>
      <c r="K729" s="23" t="n"/>
      <c r="L729" s="24">
        <f>IF(COUNTA(A729:K729)=0,"",IF(A729="","Falta a data do pedido",IF(AND(H729="Proposta enviada",J729=""),"Proposta sem próximo contato",IF(AND(OR(H729="Novo",H729="Em conversa",H729="Proposta enviada"),J729&lt;&gt;"",J729&lt;TODAY()),"Próximo contato atrasado",IF(AND(H729="Perdido",I729=""),"Falta o motivo da perda",IF(AND(H729="Fechado",K729=""),"Falta o valor fechado",IF(C729="","Falta como chegou","")))))))</f>
        <v/>
      </c>
      <c r="M729" s="14" t="n"/>
      <c r="N729">
        <f>IF(OR(L729="Proposta sem próximo contato",L729="Próximo contato atrasado"),MAX(N$4:N728)+1,"")</f>
        <v/>
      </c>
    </row>
    <row r="730">
      <c r="A730" s="21" t="n"/>
      <c r="B730" s="14" t="n"/>
      <c r="C730" s="22" t="n"/>
      <c r="D730" s="14" t="n"/>
      <c r="E730" s="23" t="n"/>
      <c r="F730" s="22" t="n"/>
      <c r="G730" s="22" t="n"/>
      <c r="H730" s="22" t="n"/>
      <c r="I730" s="22" t="n"/>
      <c r="J730" s="21" t="n"/>
      <c r="K730" s="23" t="n"/>
      <c r="L730" s="24">
        <f>IF(COUNTA(A730:K730)=0,"",IF(A730="","Falta a data do pedido",IF(AND(H730="Proposta enviada",J730=""),"Proposta sem próximo contato",IF(AND(OR(H730="Novo",H730="Em conversa",H730="Proposta enviada"),J730&lt;&gt;"",J730&lt;TODAY()),"Próximo contato atrasado",IF(AND(H730="Perdido",I730=""),"Falta o motivo da perda",IF(AND(H730="Fechado",K730=""),"Falta o valor fechado",IF(C730="","Falta como chegou","")))))))</f>
        <v/>
      </c>
      <c r="M730" s="14" t="n"/>
      <c r="N730">
        <f>IF(OR(L730="Proposta sem próximo contato",L730="Próximo contato atrasado"),MAX(N$4:N729)+1,"")</f>
        <v/>
      </c>
    </row>
    <row r="731">
      <c r="A731" s="21" t="n"/>
      <c r="B731" s="14" t="n"/>
      <c r="C731" s="22" t="n"/>
      <c r="D731" s="14" t="n"/>
      <c r="E731" s="23" t="n"/>
      <c r="F731" s="22" t="n"/>
      <c r="G731" s="22" t="n"/>
      <c r="H731" s="22" t="n"/>
      <c r="I731" s="22" t="n"/>
      <c r="J731" s="21" t="n"/>
      <c r="K731" s="23" t="n"/>
      <c r="L731" s="24">
        <f>IF(COUNTA(A731:K731)=0,"",IF(A731="","Falta a data do pedido",IF(AND(H731="Proposta enviada",J731=""),"Proposta sem próximo contato",IF(AND(OR(H731="Novo",H731="Em conversa",H731="Proposta enviada"),J731&lt;&gt;"",J731&lt;TODAY()),"Próximo contato atrasado",IF(AND(H731="Perdido",I731=""),"Falta o motivo da perda",IF(AND(H731="Fechado",K731=""),"Falta o valor fechado",IF(C731="","Falta como chegou","")))))))</f>
        <v/>
      </c>
      <c r="M731" s="14" t="n"/>
      <c r="N731">
        <f>IF(OR(L731="Proposta sem próximo contato",L731="Próximo contato atrasado"),MAX(N$4:N730)+1,"")</f>
        <v/>
      </c>
    </row>
    <row r="732">
      <c r="A732" s="21" t="n"/>
      <c r="B732" s="14" t="n"/>
      <c r="C732" s="22" t="n"/>
      <c r="D732" s="14" t="n"/>
      <c r="E732" s="23" t="n"/>
      <c r="F732" s="22" t="n"/>
      <c r="G732" s="22" t="n"/>
      <c r="H732" s="22" t="n"/>
      <c r="I732" s="22" t="n"/>
      <c r="J732" s="21" t="n"/>
      <c r="K732" s="23" t="n"/>
      <c r="L732" s="24">
        <f>IF(COUNTA(A732:K732)=0,"",IF(A732="","Falta a data do pedido",IF(AND(H732="Proposta enviada",J732=""),"Proposta sem próximo contato",IF(AND(OR(H732="Novo",H732="Em conversa",H732="Proposta enviada"),J732&lt;&gt;"",J732&lt;TODAY()),"Próximo contato atrasado",IF(AND(H732="Perdido",I732=""),"Falta o motivo da perda",IF(AND(H732="Fechado",K732=""),"Falta o valor fechado",IF(C732="","Falta como chegou","")))))))</f>
        <v/>
      </c>
      <c r="M732" s="14" t="n"/>
      <c r="N732">
        <f>IF(OR(L732="Proposta sem próximo contato",L732="Próximo contato atrasado"),MAX(N$4:N731)+1,"")</f>
        <v/>
      </c>
    </row>
    <row r="733">
      <c r="A733" s="21" t="n"/>
      <c r="B733" s="14" t="n"/>
      <c r="C733" s="22" t="n"/>
      <c r="D733" s="14" t="n"/>
      <c r="E733" s="23" t="n"/>
      <c r="F733" s="22" t="n"/>
      <c r="G733" s="22" t="n"/>
      <c r="H733" s="22" t="n"/>
      <c r="I733" s="22" t="n"/>
      <c r="J733" s="21" t="n"/>
      <c r="K733" s="23" t="n"/>
      <c r="L733" s="24">
        <f>IF(COUNTA(A733:K733)=0,"",IF(A733="","Falta a data do pedido",IF(AND(H733="Proposta enviada",J733=""),"Proposta sem próximo contato",IF(AND(OR(H733="Novo",H733="Em conversa",H733="Proposta enviada"),J733&lt;&gt;"",J733&lt;TODAY()),"Próximo contato atrasado",IF(AND(H733="Perdido",I733=""),"Falta o motivo da perda",IF(AND(H733="Fechado",K733=""),"Falta o valor fechado",IF(C733="","Falta como chegou","")))))))</f>
        <v/>
      </c>
      <c r="M733" s="14" t="n"/>
      <c r="N733">
        <f>IF(OR(L733="Proposta sem próximo contato",L733="Próximo contato atrasado"),MAX(N$4:N732)+1,"")</f>
        <v/>
      </c>
    </row>
    <row r="734">
      <c r="A734" s="21" t="n"/>
      <c r="B734" s="14" t="n"/>
      <c r="C734" s="22" t="n"/>
      <c r="D734" s="14" t="n"/>
      <c r="E734" s="23" t="n"/>
      <c r="F734" s="22" t="n"/>
      <c r="G734" s="22" t="n"/>
      <c r="H734" s="22" t="n"/>
      <c r="I734" s="22" t="n"/>
      <c r="J734" s="21" t="n"/>
      <c r="K734" s="23" t="n"/>
      <c r="L734" s="24">
        <f>IF(COUNTA(A734:K734)=0,"",IF(A734="","Falta a data do pedido",IF(AND(H734="Proposta enviada",J734=""),"Proposta sem próximo contato",IF(AND(OR(H734="Novo",H734="Em conversa",H734="Proposta enviada"),J734&lt;&gt;"",J734&lt;TODAY()),"Próximo contato atrasado",IF(AND(H734="Perdido",I734=""),"Falta o motivo da perda",IF(AND(H734="Fechado",K734=""),"Falta o valor fechado",IF(C734="","Falta como chegou","")))))))</f>
        <v/>
      </c>
      <c r="M734" s="14" t="n"/>
      <c r="N734">
        <f>IF(OR(L734="Proposta sem próximo contato",L734="Próximo contato atrasado"),MAX(N$4:N733)+1,"")</f>
        <v/>
      </c>
    </row>
    <row r="735">
      <c r="A735" s="21" t="n"/>
      <c r="B735" s="14" t="n"/>
      <c r="C735" s="22" t="n"/>
      <c r="D735" s="14" t="n"/>
      <c r="E735" s="23" t="n"/>
      <c r="F735" s="22" t="n"/>
      <c r="G735" s="22" t="n"/>
      <c r="H735" s="22" t="n"/>
      <c r="I735" s="22" t="n"/>
      <c r="J735" s="21" t="n"/>
      <c r="K735" s="23" t="n"/>
      <c r="L735" s="24">
        <f>IF(COUNTA(A735:K735)=0,"",IF(A735="","Falta a data do pedido",IF(AND(H735="Proposta enviada",J735=""),"Proposta sem próximo contato",IF(AND(OR(H735="Novo",H735="Em conversa",H735="Proposta enviada"),J735&lt;&gt;"",J735&lt;TODAY()),"Próximo contato atrasado",IF(AND(H735="Perdido",I735=""),"Falta o motivo da perda",IF(AND(H735="Fechado",K735=""),"Falta o valor fechado",IF(C735="","Falta como chegou","")))))))</f>
        <v/>
      </c>
      <c r="M735" s="14" t="n"/>
      <c r="N735">
        <f>IF(OR(L735="Proposta sem próximo contato",L735="Próximo contato atrasado"),MAX(N$4:N734)+1,"")</f>
        <v/>
      </c>
    </row>
    <row r="736">
      <c r="A736" s="21" t="n"/>
      <c r="B736" s="14" t="n"/>
      <c r="C736" s="22" t="n"/>
      <c r="D736" s="14" t="n"/>
      <c r="E736" s="23" t="n"/>
      <c r="F736" s="22" t="n"/>
      <c r="G736" s="22" t="n"/>
      <c r="H736" s="22" t="n"/>
      <c r="I736" s="22" t="n"/>
      <c r="J736" s="21" t="n"/>
      <c r="K736" s="23" t="n"/>
      <c r="L736" s="24">
        <f>IF(COUNTA(A736:K736)=0,"",IF(A736="","Falta a data do pedido",IF(AND(H736="Proposta enviada",J736=""),"Proposta sem próximo contato",IF(AND(OR(H736="Novo",H736="Em conversa",H736="Proposta enviada"),J736&lt;&gt;"",J736&lt;TODAY()),"Próximo contato atrasado",IF(AND(H736="Perdido",I736=""),"Falta o motivo da perda",IF(AND(H736="Fechado",K736=""),"Falta o valor fechado",IF(C736="","Falta como chegou","")))))))</f>
        <v/>
      </c>
      <c r="M736" s="14" t="n"/>
      <c r="N736">
        <f>IF(OR(L736="Proposta sem próximo contato",L736="Próximo contato atrasado"),MAX(N$4:N735)+1,"")</f>
        <v/>
      </c>
    </row>
    <row r="737">
      <c r="A737" s="21" t="n"/>
      <c r="B737" s="14" t="n"/>
      <c r="C737" s="22" t="n"/>
      <c r="D737" s="14" t="n"/>
      <c r="E737" s="23" t="n"/>
      <c r="F737" s="22" t="n"/>
      <c r="G737" s="22" t="n"/>
      <c r="H737" s="22" t="n"/>
      <c r="I737" s="22" t="n"/>
      <c r="J737" s="21" t="n"/>
      <c r="K737" s="23" t="n"/>
      <c r="L737" s="24">
        <f>IF(COUNTA(A737:K737)=0,"",IF(A737="","Falta a data do pedido",IF(AND(H737="Proposta enviada",J737=""),"Proposta sem próximo contato",IF(AND(OR(H737="Novo",H737="Em conversa",H737="Proposta enviada"),J737&lt;&gt;"",J737&lt;TODAY()),"Próximo contato atrasado",IF(AND(H737="Perdido",I737=""),"Falta o motivo da perda",IF(AND(H737="Fechado",K737=""),"Falta o valor fechado",IF(C737="","Falta como chegou","")))))))</f>
        <v/>
      </c>
      <c r="M737" s="14" t="n"/>
      <c r="N737">
        <f>IF(OR(L737="Proposta sem próximo contato",L737="Próximo contato atrasado"),MAX(N$4:N736)+1,"")</f>
        <v/>
      </c>
    </row>
    <row r="738">
      <c r="A738" s="21" t="n"/>
      <c r="B738" s="14" t="n"/>
      <c r="C738" s="22" t="n"/>
      <c r="D738" s="14" t="n"/>
      <c r="E738" s="23" t="n"/>
      <c r="F738" s="22" t="n"/>
      <c r="G738" s="22" t="n"/>
      <c r="H738" s="22" t="n"/>
      <c r="I738" s="22" t="n"/>
      <c r="J738" s="21" t="n"/>
      <c r="K738" s="23" t="n"/>
      <c r="L738" s="24">
        <f>IF(COUNTA(A738:K738)=0,"",IF(A738="","Falta a data do pedido",IF(AND(H738="Proposta enviada",J738=""),"Proposta sem próximo contato",IF(AND(OR(H738="Novo",H738="Em conversa",H738="Proposta enviada"),J738&lt;&gt;"",J738&lt;TODAY()),"Próximo contato atrasado",IF(AND(H738="Perdido",I738=""),"Falta o motivo da perda",IF(AND(H738="Fechado",K738=""),"Falta o valor fechado",IF(C738="","Falta como chegou","")))))))</f>
        <v/>
      </c>
      <c r="M738" s="14" t="n"/>
      <c r="N738">
        <f>IF(OR(L738="Proposta sem próximo contato",L738="Próximo contato atrasado"),MAX(N$4:N737)+1,"")</f>
        <v/>
      </c>
    </row>
    <row r="739">
      <c r="A739" s="21" t="n"/>
      <c r="B739" s="14" t="n"/>
      <c r="C739" s="22" t="n"/>
      <c r="D739" s="14" t="n"/>
      <c r="E739" s="23" t="n"/>
      <c r="F739" s="22" t="n"/>
      <c r="G739" s="22" t="n"/>
      <c r="H739" s="22" t="n"/>
      <c r="I739" s="22" t="n"/>
      <c r="J739" s="21" t="n"/>
      <c r="K739" s="23" t="n"/>
      <c r="L739" s="24">
        <f>IF(COUNTA(A739:K739)=0,"",IF(A739="","Falta a data do pedido",IF(AND(H739="Proposta enviada",J739=""),"Proposta sem próximo contato",IF(AND(OR(H739="Novo",H739="Em conversa",H739="Proposta enviada"),J739&lt;&gt;"",J739&lt;TODAY()),"Próximo contato atrasado",IF(AND(H739="Perdido",I739=""),"Falta o motivo da perda",IF(AND(H739="Fechado",K739=""),"Falta o valor fechado",IF(C739="","Falta como chegou","")))))))</f>
        <v/>
      </c>
      <c r="M739" s="14" t="n"/>
      <c r="N739">
        <f>IF(OR(L739="Proposta sem próximo contato",L739="Próximo contato atrasado"),MAX(N$4:N738)+1,"")</f>
        <v/>
      </c>
    </row>
    <row r="740">
      <c r="A740" s="21" t="n"/>
      <c r="B740" s="14" t="n"/>
      <c r="C740" s="22" t="n"/>
      <c r="D740" s="14" t="n"/>
      <c r="E740" s="23" t="n"/>
      <c r="F740" s="22" t="n"/>
      <c r="G740" s="22" t="n"/>
      <c r="H740" s="22" t="n"/>
      <c r="I740" s="22" t="n"/>
      <c r="J740" s="21" t="n"/>
      <c r="K740" s="23" t="n"/>
      <c r="L740" s="24">
        <f>IF(COUNTA(A740:K740)=0,"",IF(A740="","Falta a data do pedido",IF(AND(H740="Proposta enviada",J740=""),"Proposta sem próximo contato",IF(AND(OR(H740="Novo",H740="Em conversa",H740="Proposta enviada"),J740&lt;&gt;"",J740&lt;TODAY()),"Próximo contato atrasado",IF(AND(H740="Perdido",I740=""),"Falta o motivo da perda",IF(AND(H740="Fechado",K740=""),"Falta o valor fechado",IF(C740="","Falta como chegou","")))))))</f>
        <v/>
      </c>
      <c r="M740" s="14" t="n"/>
      <c r="N740">
        <f>IF(OR(L740="Proposta sem próximo contato",L740="Próximo contato atrasado"),MAX(N$4:N739)+1,"")</f>
        <v/>
      </c>
    </row>
    <row r="741">
      <c r="A741" s="21" t="n"/>
      <c r="B741" s="14" t="n"/>
      <c r="C741" s="22" t="n"/>
      <c r="D741" s="14" t="n"/>
      <c r="E741" s="23" t="n"/>
      <c r="F741" s="22" t="n"/>
      <c r="G741" s="22" t="n"/>
      <c r="H741" s="22" t="n"/>
      <c r="I741" s="22" t="n"/>
      <c r="J741" s="21" t="n"/>
      <c r="K741" s="23" t="n"/>
      <c r="L741" s="24">
        <f>IF(COUNTA(A741:K741)=0,"",IF(A741="","Falta a data do pedido",IF(AND(H741="Proposta enviada",J741=""),"Proposta sem próximo contato",IF(AND(OR(H741="Novo",H741="Em conversa",H741="Proposta enviada"),J741&lt;&gt;"",J741&lt;TODAY()),"Próximo contato atrasado",IF(AND(H741="Perdido",I741=""),"Falta o motivo da perda",IF(AND(H741="Fechado",K741=""),"Falta o valor fechado",IF(C741="","Falta como chegou","")))))))</f>
        <v/>
      </c>
      <c r="M741" s="14" t="n"/>
      <c r="N741">
        <f>IF(OR(L741="Proposta sem próximo contato",L741="Próximo contato atrasado"),MAX(N$4:N740)+1,"")</f>
        <v/>
      </c>
    </row>
    <row r="742">
      <c r="A742" s="21" t="n"/>
      <c r="B742" s="14" t="n"/>
      <c r="C742" s="22" t="n"/>
      <c r="D742" s="14" t="n"/>
      <c r="E742" s="23" t="n"/>
      <c r="F742" s="22" t="n"/>
      <c r="G742" s="22" t="n"/>
      <c r="H742" s="22" t="n"/>
      <c r="I742" s="22" t="n"/>
      <c r="J742" s="21" t="n"/>
      <c r="K742" s="23" t="n"/>
      <c r="L742" s="24">
        <f>IF(COUNTA(A742:K742)=0,"",IF(A742="","Falta a data do pedido",IF(AND(H742="Proposta enviada",J742=""),"Proposta sem próximo contato",IF(AND(OR(H742="Novo",H742="Em conversa",H742="Proposta enviada"),J742&lt;&gt;"",J742&lt;TODAY()),"Próximo contato atrasado",IF(AND(H742="Perdido",I742=""),"Falta o motivo da perda",IF(AND(H742="Fechado",K742=""),"Falta o valor fechado",IF(C742="","Falta como chegou","")))))))</f>
        <v/>
      </c>
      <c r="M742" s="14" t="n"/>
      <c r="N742">
        <f>IF(OR(L742="Proposta sem próximo contato",L742="Próximo contato atrasado"),MAX(N$4:N741)+1,"")</f>
        <v/>
      </c>
    </row>
    <row r="743">
      <c r="A743" s="21" t="n"/>
      <c r="B743" s="14" t="n"/>
      <c r="C743" s="22" t="n"/>
      <c r="D743" s="14" t="n"/>
      <c r="E743" s="23" t="n"/>
      <c r="F743" s="22" t="n"/>
      <c r="G743" s="22" t="n"/>
      <c r="H743" s="22" t="n"/>
      <c r="I743" s="22" t="n"/>
      <c r="J743" s="21" t="n"/>
      <c r="K743" s="23" t="n"/>
      <c r="L743" s="24">
        <f>IF(COUNTA(A743:K743)=0,"",IF(A743="","Falta a data do pedido",IF(AND(H743="Proposta enviada",J743=""),"Proposta sem próximo contato",IF(AND(OR(H743="Novo",H743="Em conversa",H743="Proposta enviada"),J743&lt;&gt;"",J743&lt;TODAY()),"Próximo contato atrasado",IF(AND(H743="Perdido",I743=""),"Falta o motivo da perda",IF(AND(H743="Fechado",K743=""),"Falta o valor fechado",IF(C743="","Falta como chegou","")))))))</f>
        <v/>
      </c>
      <c r="M743" s="14" t="n"/>
      <c r="N743">
        <f>IF(OR(L743="Proposta sem próximo contato",L743="Próximo contato atrasado"),MAX(N$4:N742)+1,"")</f>
        <v/>
      </c>
    </row>
    <row r="744">
      <c r="A744" s="21" t="n"/>
      <c r="B744" s="14" t="n"/>
      <c r="C744" s="22" t="n"/>
      <c r="D744" s="14" t="n"/>
      <c r="E744" s="23" t="n"/>
      <c r="F744" s="22" t="n"/>
      <c r="G744" s="22" t="n"/>
      <c r="H744" s="22" t="n"/>
      <c r="I744" s="22" t="n"/>
      <c r="J744" s="21" t="n"/>
      <c r="K744" s="23" t="n"/>
      <c r="L744" s="24">
        <f>IF(COUNTA(A744:K744)=0,"",IF(A744="","Falta a data do pedido",IF(AND(H744="Proposta enviada",J744=""),"Proposta sem próximo contato",IF(AND(OR(H744="Novo",H744="Em conversa",H744="Proposta enviada"),J744&lt;&gt;"",J744&lt;TODAY()),"Próximo contato atrasado",IF(AND(H744="Perdido",I744=""),"Falta o motivo da perda",IF(AND(H744="Fechado",K744=""),"Falta o valor fechado",IF(C744="","Falta como chegou","")))))))</f>
        <v/>
      </c>
      <c r="M744" s="14" t="n"/>
      <c r="N744">
        <f>IF(OR(L744="Proposta sem próximo contato",L744="Próximo contato atrasado"),MAX(N$4:N743)+1,"")</f>
        <v/>
      </c>
    </row>
    <row r="745">
      <c r="A745" s="21" t="n"/>
      <c r="B745" s="14" t="n"/>
      <c r="C745" s="22" t="n"/>
      <c r="D745" s="14" t="n"/>
      <c r="E745" s="23" t="n"/>
      <c r="F745" s="22" t="n"/>
      <c r="G745" s="22" t="n"/>
      <c r="H745" s="22" t="n"/>
      <c r="I745" s="22" t="n"/>
      <c r="J745" s="21" t="n"/>
      <c r="K745" s="23" t="n"/>
      <c r="L745" s="24">
        <f>IF(COUNTA(A745:K745)=0,"",IF(A745="","Falta a data do pedido",IF(AND(H745="Proposta enviada",J745=""),"Proposta sem próximo contato",IF(AND(OR(H745="Novo",H745="Em conversa",H745="Proposta enviada"),J745&lt;&gt;"",J745&lt;TODAY()),"Próximo contato atrasado",IF(AND(H745="Perdido",I745=""),"Falta o motivo da perda",IF(AND(H745="Fechado",K745=""),"Falta o valor fechado",IF(C745="","Falta como chegou","")))))))</f>
        <v/>
      </c>
      <c r="M745" s="14" t="n"/>
      <c r="N745">
        <f>IF(OR(L745="Proposta sem próximo contato",L745="Próximo contato atrasado"),MAX(N$4:N744)+1,"")</f>
        <v/>
      </c>
    </row>
    <row r="746">
      <c r="A746" s="21" t="n"/>
      <c r="B746" s="14" t="n"/>
      <c r="C746" s="22" t="n"/>
      <c r="D746" s="14" t="n"/>
      <c r="E746" s="23" t="n"/>
      <c r="F746" s="22" t="n"/>
      <c r="G746" s="22" t="n"/>
      <c r="H746" s="22" t="n"/>
      <c r="I746" s="22" t="n"/>
      <c r="J746" s="21" t="n"/>
      <c r="K746" s="23" t="n"/>
      <c r="L746" s="24">
        <f>IF(COUNTA(A746:K746)=0,"",IF(A746="","Falta a data do pedido",IF(AND(H746="Proposta enviada",J746=""),"Proposta sem próximo contato",IF(AND(OR(H746="Novo",H746="Em conversa",H746="Proposta enviada"),J746&lt;&gt;"",J746&lt;TODAY()),"Próximo contato atrasado",IF(AND(H746="Perdido",I746=""),"Falta o motivo da perda",IF(AND(H746="Fechado",K746=""),"Falta o valor fechado",IF(C746="","Falta como chegou","")))))))</f>
        <v/>
      </c>
      <c r="M746" s="14" t="n"/>
      <c r="N746">
        <f>IF(OR(L746="Proposta sem próximo contato",L746="Próximo contato atrasado"),MAX(N$4:N745)+1,"")</f>
        <v/>
      </c>
    </row>
    <row r="747">
      <c r="A747" s="21" t="n"/>
      <c r="B747" s="14" t="n"/>
      <c r="C747" s="22" t="n"/>
      <c r="D747" s="14" t="n"/>
      <c r="E747" s="23" t="n"/>
      <c r="F747" s="22" t="n"/>
      <c r="G747" s="22" t="n"/>
      <c r="H747" s="22" t="n"/>
      <c r="I747" s="22" t="n"/>
      <c r="J747" s="21" t="n"/>
      <c r="K747" s="23" t="n"/>
      <c r="L747" s="24">
        <f>IF(COUNTA(A747:K747)=0,"",IF(A747="","Falta a data do pedido",IF(AND(H747="Proposta enviada",J747=""),"Proposta sem próximo contato",IF(AND(OR(H747="Novo",H747="Em conversa",H747="Proposta enviada"),J747&lt;&gt;"",J747&lt;TODAY()),"Próximo contato atrasado",IF(AND(H747="Perdido",I747=""),"Falta o motivo da perda",IF(AND(H747="Fechado",K747=""),"Falta o valor fechado",IF(C747="","Falta como chegou","")))))))</f>
        <v/>
      </c>
      <c r="M747" s="14" t="n"/>
      <c r="N747">
        <f>IF(OR(L747="Proposta sem próximo contato",L747="Próximo contato atrasado"),MAX(N$4:N746)+1,"")</f>
        <v/>
      </c>
    </row>
    <row r="748">
      <c r="A748" s="21" t="n"/>
      <c r="B748" s="14" t="n"/>
      <c r="C748" s="22" t="n"/>
      <c r="D748" s="14" t="n"/>
      <c r="E748" s="23" t="n"/>
      <c r="F748" s="22" t="n"/>
      <c r="G748" s="22" t="n"/>
      <c r="H748" s="22" t="n"/>
      <c r="I748" s="22" t="n"/>
      <c r="J748" s="21" t="n"/>
      <c r="K748" s="23" t="n"/>
      <c r="L748" s="24">
        <f>IF(COUNTA(A748:K748)=0,"",IF(A748="","Falta a data do pedido",IF(AND(H748="Proposta enviada",J748=""),"Proposta sem próximo contato",IF(AND(OR(H748="Novo",H748="Em conversa",H748="Proposta enviada"),J748&lt;&gt;"",J748&lt;TODAY()),"Próximo contato atrasado",IF(AND(H748="Perdido",I748=""),"Falta o motivo da perda",IF(AND(H748="Fechado",K748=""),"Falta o valor fechado",IF(C748="","Falta como chegou","")))))))</f>
        <v/>
      </c>
      <c r="M748" s="14" t="n"/>
      <c r="N748">
        <f>IF(OR(L748="Proposta sem próximo contato",L748="Próximo contato atrasado"),MAX(N$4:N747)+1,"")</f>
        <v/>
      </c>
    </row>
    <row r="749">
      <c r="A749" s="21" t="n"/>
      <c r="B749" s="14" t="n"/>
      <c r="C749" s="22" t="n"/>
      <c r="D749" s="14" t="n"/>
      <c r="E749" s="23" t="n"/>
      <c r="F749" s="22" t="n"/>
      <c r="G749" s="22" t="n"/>
      <c r="H749" s="22" t="n"/>
      <c r="I749" s="22" t="n"/>
      <c r="J749" s="21" t="n"/>
      <c r="K749" s="23" t="n"/>
      <c r="L749" s="24">
        <f>IF(COUNTA(A749:K749)=0,"",IF(A749="","Falta a data do pedido",IF(AND(H749="Proposta enviada",J749=""),"Proposta sem próximo contato",IF(AND(OR(H749="Novo",H749="Em conversa",H749="Proposta enviada"),J749&lt;&gt;"",J749&lt;TODAY()),"Próximo contato atrasado",IF(AND(H749="Perdido",I749=""),"Falta o motivo da perda",IF(AND(H749="Fechado",K749=""),"Falta o valor fechado",IF(C749="","Falta como chegou","")))))))</f>
        <v/>
      </c>
      <c r="M749" s="14" t="n"/>
      <c r="N749">
        <f>IF(OR(L749="Proposta sem próximo contato",L749="Próximo contato atrasado"),MAX(N$4:N748)+1,"")</f>
        <v/>
      </c>
    </row>
    <row r="750">
      <c r="A750" s="21" t="n"/>
      <c r="B750" s="14" t="n"/>
      <c r="C750" s="22" t="n"/>
      <c r="D750" s="14" t="n"/>
      <c r="E750" s="23" t="n"/>
      <c r="F750" s="22" t="n"/>
      <c r="G750" s="22" t="n"/>
      <c r="H750" s="22" t="n"/>
      <c r="I750" s="22" t="n"/>
      <c r="J750" s="21" t="n"/>
      <c r="K750" s="23" t="n"/>
      <c r="L750" s="24">
        <f>IF(COUNTA(A750:K750)=0,"",IF(A750="","Falta a data do pedido",IF(AND(H750="Proposta enviada",J750=""),"Proposta sem próximo contato",IF(AND(OR(H750="Novo",H750="Em conversa",H750="Proposta enviada"),J750&lt;&gt;"",J750&lt;TODAY()),"Próximo contato atrasado",IF(AND(H750="Perdido",I750=""),"Falta o motivo da perda",IF(AND(H750="Fechado",K750=""),"Falta o valor fechado",IF(C750="","Falta como chegou","")))))))</f>
        <v/>
      </c>
      <c r="M750" s="14" t="n"/>
      <c r="N750">
        <f>IF(OR(L750="Proposta sem próximo contato",L750="Próximo contato atrasado"),MAX(N$4:N749)+1,"")</f>
        <v/>
      </c>
    </row>
    <row r="751">
      <c r="A751" s="21" t="n"/>
      <c r="B751" s="14" t="n"/>
      <c r="C751" s="22" t="n"/>
      <c r="D751" s="14" t="n"/>
      <c r="E751" s="23" t="n"/>
      <c r="F751" s="22" t="n"/>
      <c r="G751" s="22" t="n"/>
      <c r="H751" s="22" t="n"/>
      <c r="I751" s="22" t="n"/>
      <c r="J751" s="21" t="n"/>
      <c r="K751" s="23" t="n"/>
      <c r="L751" s="24">
        <f>IF(COUNTA(A751:K751)=0,"",IF(A751="","Falta a data do pedido",IF(AND(H751="Proposta enviada",J751=""),"Proposta sem próximo contato",IF(AND(OR(H751="Novo",H751="Em conversa",H751="Proposta enviada"),J751&lt;&gt;"",J751&lt;TODAY()),"Próximo contato atrasado",IF(AND(H751="Perdido",I751=""),"Falta o motivo da perda",IF(AND(H751="Fechado",K751=""),"Falta o valor fechado",IF(C751="","Falta como chegou","")))))))</f>
        <v/>
      </c>
      <c r="M751" s="14" t="n"/>
      <c r="N751">
        <f>IF(OR(L751="Proposta sem próximo contato",L751="Próximo contato atrasado"),MAX(N$4:N750)+1,"")</f>
        <v/>
      </c>
    </row>
    <row r="752">
      <c r="A752" s="21" t="n"/>
      <c r="B752" s="14" t="n"/>
      <c r="C752" s="22" t="n"/>
      <c r="D752" s="14" t="n"/>
      <c r="E752" s="23" t="n"/>
      <c r="F752" s="22" t="n"/>
      <c r="G752" s="22" t="n"/>
      <c r="H752" s="22" t="n"/>
      <c r="I752" s="22" t="n"/>
      <c r="J752" s="21" t="n"/>
      <c r="K752" s="23" t="n"/>
      <c r="L752" s="24">
        <f>IF(COUNTA(A752:K752)=0,"",IF(A752="","Falta a data do pedido",IF(AND(H752="Proposta enviada",J752=""),"Proposta sem próximo contato",IF(AND(OR(H752="Novo",H752="Em conversa",H752="Proposta enviada"),J752&lt;&gt;"",J752&lt;TODAY()),"Próximo contato atrasado",IF(AND(H752="Perdido",I752=""),"Falta o motivo da perda",IF(AND(H752="Fechado",K752=""),"Falta o valor fechado",IF(C752="","Falta como chegou","")))))))</f>
        <v/>
      </c>
      <c r="M752" s="14" t="n"/>
      <c r="N752">
        <f>IF(OR(L752="Proposta sem próximo contato",L752="Próximo contato atrasado"),MAX(N$4:N751)+1,"")</f>
        <v/>
      </c>
    </row>
    <row r="753">
      <c r="A753" s="21" t="n"/>
      <c r="B753" s="14" t="n"/>
      <c r="C753" s="22" t="n"/>
      <c r="D753" s="14" t="n"/>
      <c r="E753" s="23" t="n"/>
      <c r="F753" s="22" t="n"/>
      <c r="G753" s="22" t="n"/>
      <c r="H753" s="22" t="n"/>
      <c r="I753" s="22" t="n"/>
      <c r="J753" s="21" t="n"/>
      <c r="K753" s="23" t="n"/>
      <c r="L753" s="24">
        <f>IF(COUNTA(A753:K753)=0,"",IF(A753="","Falta a data do pedido",IF(AND(H753="Proposta enviada",J753=""),"Proposta sem próximo contato",IF(AND(OR(H753="Novo",H753="Em conversa",H753="Proposta enviada"),J753&lt;&gt;"",J753&lt;TODAY()),"Próximo contato atrasado",IF(AND(H753="Perdido",I753=""),"Falta o motivo da perda",IF(AND(H753="Fechado",K753=""),"Falta o valor fechado",IF(C753="","Falta como chegou","")))))))</f>
        <v/>
      </c>
      <c r="M753" s="14" t="n"/>
      <c r="N753">
        <f>IF(OR(L753="Proposta sem próximo contato",L753="Próximo contato atrasado"),MAX(N$4:N752)+1,"")</f>
        <v/>
      </c>
    </row>
    <row r="754">
      <c r="A754" s="21" t="n"/>
      <c r="B754" s="14" t="n"/>
      <c r="C754" s="22" t="n"/>
      <c r="D754" s="14" t="n"/>
      <c r="E754" s="23" t="n"/>
      <c r="F754" s="22" t="n"/>
      <c r="G754" s="22" t="n"/>
      <c r="H754" s="22" t="n"/>
      <c r="I754" s="22" t="n"/>
      <c r="J754" s="21" t="n"/>
      <c r="K754" s="23" t="n"/>
      <c r="L754" s="24">
        <f>IF(COUNTA(A754:K754)=0,"",IF(A754="","Falta a data do pedido",IF(AND(H754="Proposta enviada",J754=""),"Proposta sem próximo contato",IF(AND(OR(H754="Novo",H754="Em conversa",H754="Proposta enviada"),J754&lt;&gt;"",J754&lt;TODAY()),"Próximo contato atrasado",IF(AND(H754="Perdido",I754=""),"Falta o motivo da perda",IF(AND(H754="Fechado",K754=""),"Falta o valor fechado",IF(C754="","Falta como chegou","")))))))</f>
        <v/>
      </c>
      <c r="M754" s="14" t="n"/>
      <c r="N754">
        <f>IF(OR(L754="Proposta sem próximo contato",L754="Próximo contato atrasado"),MAX(N$4:N753)+1,"")</f>
        <v/>
      </c>
    </row>
    <row r="755">
      <c r="A755" s="21" t="n"/>
      <c r="B755" s="14" t="n"/>
      <c r="C755" s="22" t="n"/>
      <c r="D755" s="14" t="n"/>
      <c r="E755" s="23" t="n"/>
      <c r="F755" s="22" t="n"/>
      <c r="G755" s="22" t="n"/>
      <c r="H755" s="22" t="n"/>
      <c r="I755" s="22" t="n"/>
      <c r="J755" s="21" t="n"/>
      <c r="K755" s="23" t="n"/>
      <c r="L755" s="24">
        <f>IF(COUNTA(A755:K755)=0,"",IF(A755="","Falta a data do pedido",IF(AND(H755="Proposta enviada",J755=""),"Proposta sem próximo contato",IF(AND(OR(H755="Novo",H755="Em conversa",H755="Proposta enviada"),J755&lt;&gt;"",J755&lt;TODAY()),"Próximo contato atrasado",IF(AND(H755="Perdido",I755=""),"Falta o motivo da perda",IF(AND(H755="Fechado",K755=""),"Falta o valor fechado",IF(C755="","Falta como chegou","")))))))</f>
        <v/>
      </c>
      <c r="M755" s="14" t="n"/>
      <c r="N755">
        <f>IF(OR(L755="Proposta sem próximo contato",L755="Próximo contato atrasado"),MAX(N$4:N754)+1,"")</f>
        <v/>
      </c>
    </row>
    <row r="756">
      <c r="A756" s="21" t="n"/>
      <c r="B756" s="14" t="n"/>
      <c r="C756" s="22" t="n"/>
      <c r="D756" s="14" t="n"/>
      <c r="E756" s="23" t="n"/>
      <c r="F756" s="22" t="n"/>
      <c r="G756" s="22" t="n"/>
      <c r="H756" s="22" t="n"/>
      <c r="I756" s="22" t="n"/>
      <c r="J756" s="21" t="n"/>
      <c r="K756" s="23" t="n"/>
      <c r="L756" s="24">
        <f>IF(COUNTA(A756:K756)=0,"",IF(A756="","Falta a data do pedido",IF(AND(H756="Proposta enviada",J756=""),"Proposta sem próximo contato",IF(AND(OR(H756="Novo",H756="Em conversa",H756="Proposta enviada"),J756&lt;&gt;"",J756&lt;TODAY()),"Próximo contato atrasado",IF(AND(H756="Perdido",I756=""),"Falta o motivo da perda",IF(AND(H756="Fechado",K756=""),"Falta o valor fechado",IF(C756="","Falta como chegou","")))))))</f>
        <v/>
      </c>
      <c r="M756" s="14" t="n"/>
      <c r="N756">
        <f>IF(OR(L756="Proposta sem próximo contato",L756="Próximo contato atrasado"),MAX(N$4:N755)+1,"")</f>
        <v/>
      </c>
    </row>
    <row r="757">
      <c r="A757" s="21" t="n"/>
      <c r="B757" s="14" t="n"/>
      <c r="C757" s="22" t="n"/>
      <c r="D757" s="14" t="n"/>
      <c r="E757" s="23" t="n"/>
      <c r="F757" s="22" t="n"/>
      <c r="G757" s="22" t="n"/>
      <c r="H757" s="22" t="n"/>
      <c r="I757" s="22" t="n"/>
      <c r="J757" s="21" t="n"/>
      <c r="K757" s="23" t="n"/>
      <c r="L757" s="24">
        <f>IF(COUNTA(A757:K757)=0,"",IF(A757="","Falta a data do pedido",IF(AND(H757="Proposta enviada",J757=""),"Proposta sem próximo contato",IF(AND(OR(H757="Novo",H757="Em conversa",H757="Proposta enviada"),J757&lt;&gt;"",J757&lt;TODAY()),"Próximo contato atrasado",IF(AND(H757="Perdido",I757=""),"Falta o motivo da perda",IF(AND(H757="Fechado",K757=""),"Falta o valor fechado",IF(C757="","Falta como chegou","")))))))</f>
        <v/>
      </c>
      <c r="M757" s="14" t="n"/>
      <c r="N757">
        <f>IF(OR(L757="Proposta sem próximo contato",L757="Próximo contato atrasado"),MAX(N$4:N756)+1,"")</f>
        <v/>
      </c>
    </row>
    <row r="758">
      <c r="A758" s="21" t="n"/>
      <c r="B758" s="14" t="n"/>
      <c r="C758" s="22" t="n"/>
      <c r="D758" s="14" t="n"/>
      <c r="E758" s="23" t="n"/>
      <c r="F758" s="22" t="n"/>
      <c r="G758" s="22" t="n"/>
      <c r="H758" s="22" t="n"/>
      <c r="I758" s="22" t="n"/>
      <c r="J758" s="21" t="n"/>
      <c r="K758" s="23" t="n"/>
      <c r="L758" s="24">
        <f>IF(COUNTA(A758:K758)=0,"",IF(A758="","Falta a data do pedido",IF(AND(H758="Proposta enviada",J758=""),"Proposta sem próximo contato",IF(AND(OR(H758="Novo",H758="Em conversa",H758="Proposta enviada"),J758&lt;&gt;"",J758&lt;TODAY()),"Próximo contato atrasado",IF(AND(H758="Perdido",I758=""),"Falta o motivo da perda",IF(AND(H758="Fechado",K758=""),"Falta o valor fechado",IF(C758="","Falta como chegou","")))))))</f>
        <v/>
      </c>
      <c r="M758" s="14" t="n"/>
      <c r="N758">
        <f>IF(OR(L758="Proposta sem próximo contato",L758="Próximo contato atrasado"),MAX(N$4:N757)+1,"")</f>
        <v/>
      </c>
    </row>
    <row r="759">
      <c r="A759" s="21" t="n"/>
      <c r="B759" s="14" t="n"/>
      <c r="C759" s="22" t="n"/>
      <c r="D759" s="14" t="n"/>
      <c r="E759" s="23" t="n"/>
      <c r="F759" s="22" t="n"/>
      <c r="G759" s="22" t="n"/>
      <c r="H759" s="22" t="n"/>
      <c r="I759" s="22" t="n"/>
      <c r="J759" s="21" t="n"/>
      <c r="K759" s="23" t="n"/>
      <c r="L759" s="24">
        <f>IF(COUNTA(A759:K759)=0,"",IF(A759="","Falta a data do pedido",IF(AND(H759="Proposta enviada",J759=""),"Proposta sem próximo contato",IF(AND(OR(H759="Novo",H759="Em conversa",H759="Proposta enviada"),J759&lt;&gt;"",J759&lt;TODAY()),"Próximo contato atrasado",IF(AND(H759="Perdido",I759=""),"Falta o motivo da perda",IF(AND(H759="Fechado",K759=""),"Falta o valor fechado",IF(C759="","Falta como chegou","")))))))</f>
        <v/>
      </c>
      <c r="M759" s="14" t="n"/>
      <c r="N759">
        <f>IF(OR(L759="Proposta sem próximo contato",L759="Próximo contato atrasado"),MAX(N$4:N758)+1,"")</f>
        <v/>
      </c>
    </row>
    <row r="760">
      <c r="A760" s="21" t="n"/>
      <c r="B760" s="14" t="n"/>
      <c r="C760" s="22" t="n"/>
      <c r="D760" s="14" t="n"/>
      <c r="E760" s="23" t="n"/>
      <c r="F760" s="22" t="n"/>
      <c r="G760" s="22" t="n"/>
      <c r="H760" s="22" t="n"/>
      <c r="I760" s="22" t="n"/>
      <c r="J760" s="21" t="n"/>
      <c r="K760" s="23" t="n"/>
      <c r="L760" s="24">
        <f>IF(COUNTA(A760:K760)=0,"",IF(A760="","Falta a data do pedido",IF(AND(H760="Proposta enviada",J760=""),"Proposta sem próximo contato",IF(AND(OR(H760="Novo",H760="Em conversa",H760="Proposta enviada"),J760&lt;&gt;"",J760&lt;TODAY()),"Próximo contato atrasado",IF(AND(H760="Perdido",I760=""),"Falta o motivo da perda",IF(AND(H760="Fechado",K760=""),"Falta o valor fechado",IF(C760="","Falta como chegou","")))))))</f>
        <v/>
      </c>
      <c r="M760" s="14" t="n"/>
      <c r="N760">
        <f>IF(OR(L760="Proposta sem próximo contato",L760="Próximo contato atrasado"),MAX(N$4:N759)+1,"")</f>
        <v/>
      </c>
    </row>
    <row r="761">
      <c r="A761" s="21" t="n"/>
      <c r="B761" s="14" t="n"/>
      <c r="C761" s="22" t="n"/>
      <c r="D761" s="14" t="n"/>
      <c r="E761" s="23" t="n"/>
      <c r="F761" s="22" t="n"/>
      <c r="G761" s="22" t="n"/>
      <c r="H761" s="22" t="n"/>
      <c r="I761" s="22" t="n"/>
      <c r="J761" s="21" t="n"/>
      <c r="K761" s="23" t="n"/>
      <c r="L761" s="24">
        <f>IF(COUNTA(A761:K761)=0,"",IF(A761="","Falta a data do pedido",IF(AND(H761="Proposta enviada",J761=""),"Proposta sem próximo contato",IF(AND(OR(H761="Novo",H761="Em conversa",H761="Proposta enviada"),J761&lt;&gt;"",J761&lt;TODAY()),"Próximo contato atrasado",IF(AND(H761="Perdido",I761=""),"Falta o motivo da perda",IF(AND(H761="Fechado",K761=""),"Falta o valor fechado",IF(C761="","Falta como chegou","")))))))</f>
        <v/>
      </c>
      <c r="M761" s="14" t="n"/>
      <c r="N761">
        <f>IF(OR(L761="Proposta sem próximo contato",L761="Próximo contato atrasado"),MAX(N$4:N760)+1,"")</f>
        <v/>
      </c>
    </row>
    <row r="762">
      <c r="A762" s="21" t="n"/>
      <c r="B762" s="14" t="n"/>
      <c r="C762" s="22" t="n"/>
      <c r="D762" s="14" t="n"/>
      <c r="E762" s="23" t="n"/>
      <c r="F762" s="22" t="n"/>
      <c r="G762" s="22" t="n"/>
      <c r="H762" s="22" t="n"/>
      <c r="I762" s="22" t="n"/>
      <c r="J762" s="21" t="n"/>
      <c r="K762" s="23" t="n"/>
      <c r="L762" s="24">
        <f>IF(COUNTA(A762:K762)=0,"",IF(A762="","Falta a data do pedido",IF(AND(H762="Proposta enviada",J762=""),"Proposta sem próximo contato",IF(AND(OR(H762="Novo",H762="Em conversa",H762="Proposta enviada"),J762&lt;&gt;"",J762&lt;TODAY()),"Próximo contato atrasado",IF(AND(H762="Perdido",I762=""),"Falta o motivo da perda",IF(AND(H762="Fechado",K762=""),"Falta o valor fechado",IF(C762="","Falta como chegou","")))))))</f>
        <v/>
      </c>
      <c r="M762" s="14" t="n"/>
      <c r="N762">
        <f>IF(OR(L762="Proposta sem próximo contato",L762="Próximo contato atrasado"),MAX(N$4:N761)+1,"")</f>
        <v/>
      </c>
    </row>
    <row r="763">
      <c r="A763" s="21" t="n"/>
      <c r="B763" s="14" t="n"/>
      <c r="C763" s="22" t="n"/>
      <c r="D763" s="14" t="n"/>
      <c r="E763" s="23" t="n"/>
      <c r="F763" s="22" t="n"/>
      <c r="G763" s="22" t="n"/>
      <c r="H763" s="22" t="n"/>
      <c r="I763" s="22" t="n"/>
      <c r="J763" s="21" t="n"/>
      <c r="K763" s="23" t="n"/>
      <c r="L763" s="24">
        <f>IF(COUNTA(A763:K763)=0,"",IF(A763="","Falta a data do pedido",IF(AND(H763="Proposta enviada",J763=""),"Proposta sem próximo contato",IF(AND(OR(H763="Novo",H763="Em conversa",H763="Proposta enviada"),J763&lt;&gt;"",J763&lt;TODAY()),"Próximo contato atrasado",IF(AND(H763="Perdido",I763=""),"Falta o motivo da perda",IF(AND(H763="Fechado",K763=""),"Falta o valor fechado",IF(C763="","Falta como chegou","")))))))</f>
        <v/>
      </c>
      <c r="M763" s="14" t="n"/>
      <c r="N763">
        <f>IF(OR(L763="Proposta sem próximo contato",L763="Próximo contato atrasado"),MAX(N$4:N762)+1,"")</f>
        <v/>
      </c>
    </row>
    <row r="764">
      <c r="A764" s="21" t="n"/>
      <c r="B764" s="14" t="n"/>
      <c r="C764" s="22" t="n"/>
      <c r="D764" s="14" t="n"/>
      <c r="E764" s="23" t="n"/>
      <c r="F764" s="22" t="n"/>
      <c r="G764" s="22" t="n"/>
      <c r="H764" s="22" t="n"/>
      <c r="I764" s="22" t="n"/>
      <c r="J764" s="21" t="n"/>
      <c r="K764" s="23" t="n"/>
      <c r="L764" s="24">
        <f>IF(COUNTA(A764:K764)=0,"",IF(A764="","Falta a data do pedido",IF(AND(H764="Proposta enviada",J764=""),"Proposta sem próximo contato",IF(AND(OR(H764="Novo",H764="Em conversa",H764="Proposta enviada"),J764&lt;&gt;"",J764&lt;TODAY()),"Próximo contato atrasado",IF(AND(H764="Perdido",I764=""),"Falta o motivo da perda",IF(AND(H764="Fechado",K764=""),"Falta o valor fechado",IF(C764="","Falta como chegou","")))))))</f>
        <v/>
      </c>
      <c r="M764" s="14" t="n"/>
      <c r="N764">
        <f>IF(OR(L764="Proposta sem próximo contato",L764="Próximo contato atrasado"),MAX(N$4:N763)+1,"")</f>
        <v/>
      </c>
    </row>
    <row r="765">
      <c r="A765" s="21" t="n"/>
      <c r="B765" s="14" t="n"/>
      <c r="C765" s="22" t="n"/>
      <c r="D765" s="14" t="n"/>
      <c r="E765" s="23" t="n"/>
      <c r="F765" s="22" t="n"/>
      <c r="G765" s="22" t="n"/>
      <c r="H765" s="22" t="n"/>
      <c r="I765" s="22" t="n"/>
      <c r="J765" s="21" t="n"/>
      <c r="K765" s="23" t="n"/>
      <c r="L765" s="24">
        <f>IF(COUNTA(A765:K765)=0,"",IF(A765="","Falta a data do pedido",IF(AND(H765="Proposta enviada",J765=""),"Proposta sem próximo contato",IF(AND(OR(H765="Novo",H765="Em conversa",H765="Proposta enviada"),J765&lt;&gt;"",J765&lt;TODAY()),"Próximo contato atrasado",IF(AND(H765="Perdido",I765=""),"Falta o motivo da perda",IF(AND(H765="Fechado",K765=""),"Falta o valor fechado",IF(C765="","Falta como chegou","")))))))</f>
        <v/>
      </c>
      <c r="M765" s="14" t="n"/>
      <c r="N765">
        <f>IF(OR(L765="Proposta sem próximo contato",L765="Próximo contato atrasado"),MAX(N$4:N764)+1,"")</f>
        <v/>
      </c>
    </row>
    <row r="766">
      <c r="A766" s="21" t="n"/>
      <c r="B766" s="14" t="n"/>
      <c r="C766" s="22" t="n"/>
      <c r="D766" s="14" t="n"/>
      <c r="E766" s="23" t="n"/>
      <c r="F766" s="22" t="n"/>
      <c r="G766" s="22" t="n"/>
      <c r="H766" s="22" t="n"/>
      <c r="I766" s="22" t="n"/>
      <c r="J766" s="21" t="n"/>
      <c r="K766" s="23" t="n"/>
      <c r="L766" s="24">
        <f>IF(COUNTA(A766:K766)=0,"",IF(A766="","Falta a data do pedido",IF(AND(H766="Proposta enviada",J766=""),"Proposta sem próximo contato",IF(AND(OR(H766="Novo",H766="Em conversa",H766="Proposta enviada"),J766&lt;&gt;"",J766&lt;TODAY()),"Próximo contato atrasado",IF(AND(H766="Perdido",I766=""),"Falta o motivo da perda",IF(AND(H766="Fechado",K766=""),"Falta o valor fechado",IF(C766="","Falta como chegou","")))))))</f>
        <v/>
      </c>
      <c r="M766" s="14" t="n"/>
      <c r="N766">
        <f>IF(OR(L766="Proposta sem próximo contato",L766="Próximo contato atrasado"),MAX(N$4:N765)+1,"")</f>
        <v/>
      </c>
    </row>
    <row r="767">
      <c r="A767" s="21" t="n"/>
      <c r="B767" s="14" t="n"/>
      <c r="C767" s="22" t="n"/>
      <c r="D767" s="14" t="n"/>
      <c r="E767" s="23" t="n"/>
      <c r="F767" s="22" t="n"/>
      <c r="G767" s="22" t="n"/>
      <c r="H767" s="22" t="n"/>
      <c r="I767" s="22" t="n"/>
      <c r="J767" s="21" t="n"/>
      <c r="K767" s="23" t="n"/>
      <c r="L767" s="24">
        <f>IF(COUNTA(A767:K767)=0,"",IF(A767="","Falta a data do pedido",IF(AND(H767="Proposta enviada",J767=""),"Proposta sem próximo contato",IF(AND(OR(H767="Novo",H767="Em conversa",H767="Proposta enviada"),J767&lt;&gt;"",J767&lt;TODAY()),"Próximo contato atrasado",IF(AND(H767="Perdido",I767=""),"Falta o motivo da perda",IF(AND(H767="Fechado",K767=""),"Falta o valor fechado",IF(C767="","Falta como chegou","")))))))</f>
        <v/>
      </c>
      <c r="M767" s="14" t="n"/>
      <c r="N767">
        <f>IF(OR(L767="Proposta sem próximo contato",L767="Próximo contato atrasado"),MAX(N$4:N766)+1,"")</f>
        <v/>
      </c>
    </row>
    <row r="768">
      <c r="A768" s="21" t="n"/>
      <c r="B768" s="14" t="n"/>
      <c r="C768" s="22" t="n"/>
      <c r="D768" s="14" t="n"/>
      <c r="E768" s="23" t="n"/>
      <c r="F768" s="22" t="n"/>
      <c r="G768" s="22" t="n"/>
      <c r="H768" s="22" t="n"/>
      <c r="I768" s="22" t="n"/>
      <c r="J768" s="21" t="n"/>
      <c r="K768" s="23" t="n"/>
      <c r="L768" s="24">
        <f>IF(COUNTA(A768:K768)=0,"",IF(A768="","Falta a data do pedido",IF(AND(H768="Proposta enviada",J768=""),"Proposta sem próximo contato",IF(AND(OR(H768="Novo",H768="Em conversa",H768="Proposta enviada"),J768&lt;&gt;"",J768&lt;TODAY()),"Próximo contato atrasado",IF(AND(H768="Perdido",I768=""),"Falta o motivo da perda",IF(AND(H768="Fechado",K768=""),"Falta o valor fechado",IF(C768="","Falta como chegou","")))))))</f>
        <v/>
      </c>
      <c r="M768" s="14" t="n"/>
      <c r="N768">
        <f>IF(OR(L768="Proposta sem próximo contato",L768="Próximo contato atrasado"),MAX(N$4:N767)+1,"")</f>
        <v/>
      </c>
    </row>
    <row r="769">
      <c r="A769" s="21" t="n"/>
      <c r="B769" s="14" t="n"/>
      <c r="C769" s="22" t="n"/>
      <c r="D769" s="14" t="n"/>
      <c r="E769" s="23" t="n"/>
      <c r="F769" s="22" t="n"/>
      <c r="G769" s="22" t="n"/>
      <c r="H769" s="22" t="n"/>
      <c r="I769" s="22" t="n"/>
      <c r="J769" s="21" t="n"/>
      <c r="K769" s="23" t="n"/>
      <c r="L769" s="24">
        <f>IF(COUNTA(A769:K769)=0,"",IF(A769="","Falta a data do pedido",IF(AND(H769="Proposta enviada",J769=""),"Proposta sem próximo contato",IF(AND(OR(H769="Novo",H769="Em conversa",H769="Proposta enviada"),J769&lt;&gt;"",J769&lt;TODAY()),"Próximo contato atrasado",IF(AND(H769="Perdido",I769=""),"Falta o motivo da perda",IF(AND(H769="Fechado",K769=""),"Falta o valor fechado",IF(C769="","Falta como chegou","")))))))</f>
        <v/>
      </c>
      <c r="M769" s="14" t="n"/>
      <c r="N769">
        <f>IF(OR(L769="Proposta sem próximo contato",L769="Próximo contato atrasado"),MAX(N$4:N768)+1,"")</f>
        <v/>
      </c>
    </row>
    <row r="770">
      <c r="A770" s="21" t="n"/>
      <c r="B770" s="14" t="n"/>
      <c r="C770" s="22" t="n"/>
      <c r="D770" s="14" t="n"/>
      <c r="E770" s="23" t="n"/>
      <c r="F770" s="22" t="n"/>
      <c r="G770" s="22" t="n"/>
      <c r="H770" s="22" t="n"/>
      <c r="I770" s="22" t="n"/>
      <c r="J770" s="21" t="n"/>
      <c r="K770" s="23" t="n"/>
      <c r="L770" s="24">
        <f>IF(COUNTA(A770:K770)=0,"",IF(A770="","Falta a data do pedido",IF(AND(H770="Proposta enviada",J770=""),"Proposta sem próximo contato",IF(AND(OR(H770="Novo",H770="Em conversa",H770="Proposta enviada"),J770&lt;&gt;"",J770&lt;TODAY()),"Próximo contato atrasado",IF(AND(H770="Perdido",I770=""),"Falta o motivo da perda",IF(AND(H770="Fechado",K770=""),"Falta o valor fechado",IF(C770="","Falta como chegou","")))))))</f>
        <v/>
      </c>
      <c r="M770" s="14" t="n"/>
      <c r="N770">
        <f>IF(OR(L770="Proposta sem próximo contato",L770="Próximo contato atrasado"),MAX(N$4:N769)+1,"")</f>
        <v/>
      </c>
    </row>
    <row r="771">
      <c r="A771" s="21" t="n"/>
      <c r="B771" s="14" t="n"/>
      <c r="C771" s="22" t="n"/>
      <c r="D771" s="14" t="n"/>
      <c r="E771" s="23" t="n"/>
      <c r="F771" s="22" t="n"/>
      <c r="G771" s="22" t="n"/>
      <c r="H771" s="22" t="n"/>
      <c r="I771" s="22" t="n"/>
      <c r="J771" s="21" t="n"/>
      <c r="K771" s="23" t="n"/>
      <c r="L771" s="24">
        <f>IF(COUNTA(A771:K771)=0,"",IF(A771="","Falta a data do pedido",IF(AND(H771="Proposta enviada",J771=""),"Proposta sem próximo contato",IF(AND(OR(H771="Novo",H771="Em conversa",H771="Proposta enviada"),J771&lt;&gt;"",J771&lt;TODAY()),"Próximo contato atrasado",IF(AND(H771="Perdido",I771=""),"Falta o motivo da perda",IF(AND(H771="Fechado",K771=""),"Falta o valor fechado",IF(C771="","Falta como chegou","")))))))</f>
        <v/>
      </c>
      <c r="M771" s="14" t="n"/>
      <c r="N771">
        <f>IF(OR(L771="Proposta sem próximo contato",L771="Próximo contato atrasado"),MAX(N$4:N770)+1,"")</f>
        <v/>
      </c>
    </row>
    <row r="772">
      <c r="A772" s="21" t="n"/>
      <c r="B772" s="14" t="n"/>
      <c r="C772" s="22" t="n"/>
      <c r="D772" s="14" t="n"/>
      <c r="E772" s="23" t="n"/>
      <c r="F772" s="22" t="n"/>
      <c r="G772" s="22" t="n"/>
      <c r="H772" s="22" t="n"/>
      <c r="I772" s="22" t="n"/>
      <c r="J772" s="21" t="n"/>
      <c r="K772" s="23" t="n"/>
      <c r="L772" s="24">
        <f>IF(COUNTA(A772:K772)=0,"",IF(A772="","Falta a data do pedido",IF(AND(H772="Proposta enviada",J772=""),"Proposta sem próximo contato",IF(AND(OR(H772="Novo",H772="Em conversa",H772="Proposta enviada"),J772&lt;&gt;"",J772&lt;TODAY()),"Próximo contato atrasado",IF(AND(H772="Perdido",I772=""),"Falta o motivo da perda",IF(AND(H772="Fechado",K772=""),"Falta o valor fechado",IF(C772="","Falta como chegou","")))))))</f>
        <v/>
      </c>
      <c r="M772" s="14" t="n"/>
      <c r="N772">
        <f>IF(OR(L772="Proposta sem próximo contato",L772="Próximo contato atrasado"),MAX(N$4:N771)+1,"")</f>
        <v/>
      </c>
    </row>
    <row r="773">
      <c r="A773" s="21" t="n"/>
      <c r="B773" s="14" t="n"/>
      <c r="C773" s="22" t="n"/>
      <c r="D773" s="14" t="n"/>
      <c r="E773" s="23" t="n"/>
      <c r="F773" s="22" t="n"/>
      <c r="G773" s="22" t="n"/>
      <c r="H773" s="22" t="n"/>
      <c r="I773" s="22" t="n"/>
      <c r="J773" s="21" t="n"/>
      <c r="K773" s="23" t="n"/>
      <c r="L773" s="24">
        <f>IF(COUNTA(A773:K773)=0,"",IF(A773="","Falta a data do pedido",IF(AND(H773="Proposta enviada",J773=""),"Proposta sem próximo contato",IF(AND(OR(H773="Novo",H773="Em conversa",H773="Proposta enviada"),J773&lt;&gt;"",J773&lt;TODAY()),"Próximo contato atrasado",IF(AND(H773="Perdido",I773=""),"Falta o motivo da perda",IF(AND(H773="Fechado",K773=""),"Falta o valor fechado",IF(C773="","Falta como chegou","")))))))</f>
        <v/>
      </c>
      <c r="M773" s="14" t="n"/>
      <c r="N773">
        <f>IF(OR(L773="Proposta sem próximo contato",L773="Próximo contato atrasado"),MAX(N$4:N772)+1,"")</f>
        <v/>
      </c>
    </row>
    <row r="774">
      <c r="A774" s="21" t="n"/>
      <c r="B774" s="14" t="n"/>
      <c r="C774" s="22" t="n"/>
      <c r="D774" s="14" t="n"/>
      <c r="E774" s="23" t="n"/>
      <c r="F774" s="22" t="n"/>
      <c r="G774" s="22" t="n"/>
      <c r="H774" s="22" t="n"/>
      <c r="I774" s="22" t="n"/>
      <c r="J774" s="21" t="n"/>
      <c r="K774" s="23" t="n"/>
      <c r="L774" s="24">
        <f>IF(COUNTA(A774:K774)=0,"",IF(A774="","Falta a data do pedido",IF(AND(H774="Proposta enviada",J774=""),"Proposta sem próximo contato",IF(AND(OR(H774="Novo",H774="Em conversa",H774="Proposta enviada"),J774&lt;&gt;"",J774&lt;TODAY()),"Próximo contato atrasado",IF(AND(H774="Perdido",I774=""),"Falta o motivo da perda",IF(AND(H774="Fechado",K774=""),"Falta o valor fechado",IF(C774="","Falta como chegou","")))))))</f>
        <v/>
      </c>
      <c r="M774" s="14" t="n"/>
      <c r="N774">
        <f>IF(OR(L774="Proposta sem próximo contato",L774="Próximo contato atrasado"),MAX(N$4:N773)+1,"")</f>
        <v/>
      </c>
    </row>
    <row r="775">
      <c r="A775" s="21" t="n"/>
      <c r="B775" s="14" t="n"/>
      <c r="C775" s="22" t="n"/>
      <c r="D775" s="14" t="n"/>
      <c r="E775" s="23" t="n"/>
      <c r="F775" s="22" t="n"/>
      <c r="G775" s="22" t="n"/>
      <c r="H775" s="22" t="n"/>
      <c r="I775" s="22" t="n"/>
      <c r="J775" s="21" t="n"/>
      <c r="K775" s="23" t="n"/>
      <c r="L775" s="24">
        <f>IF(COUNTA(A775:K775)=0,"",IF(A775="","Falta a data do pedido",IF(AND(H775="Proposta enviada",J775=""),"Proposta sem próximo contato",IF(AND(OR(H775="Novo",H775="Em conversa",H775="Proposta enviada"),J775&lt;&gt;"",J775&lt;TODAY()),"Próximo contato atrasado",IF(AND(H775="Perdido",I775=""),"Falta o motivo da perda",IF(AND(H775="Fechado",K775=""),"Falta o valor fechado",IF(C775="","Falta como chegou","")))))))</f>
        <v/>
      </c>
      <c r="M775" s="14" t="n"/>
      <c r="N775">
        <f>IF(OR(L775="Proposta sem próximo contato",L775="Próximo contato atrasado"),MAX(N$4:N774)+1,"")</f>
        <v/>
      </c>
    </row>
    <row r="776">
      <c r="A776" s="21" t="n"/>
      <c r="B776" s="14" t="n"/>
      <c r="C776" s="22" t="n"/>
      <c r="D776" s="14" t="n"/>
      <c r="E776" s="23" t="n"/>
      <c r="F776" s="22" t="n"/>
      <c r="G776" s="22" t="n"/>
      <c r="H776" s="22" t="n"/>
      <c r="I776" s="22" t="n"/>
      <c r="J776" s="21" t="n"/>
      <c r="K776" s="23" t="n"/>
      <c r="L776" s="24">
        <f>IF(COUNTA(A776:K776)=0,"",IF(A776="","Falta a data do pedido",IF(AND(H776="Proposta enviada",J776=""),"Proposta sem próximo contato",IF(AND(OR(H776="Novo",H776="Em conversa",H776="Proposta enviada"),J776&lt;&gt;"",J776&lt;TODAY()),"Próximo contato atrasado",IF(AND(H776="Perdido",I776=""),"Falta o motivo da perda",IF(AND(H776="Fechado",K776=""),"Falta o valor fechado",IF(C776="","Falta como chegou","")))))))</f>
        <v/>
      </c>
      <c r="M776" s="14" t="n"/>
      <c r="N776">
        <f>IF(OR(L776="Proposta sem próximo contato",L776="Próximo contato atrasado"),MAX(N$4:N775)+1,"")</f>
        <v/>
      </c>
    </row>
    <row r="777">
      <c r="A777" s="21" t="n"/>
      <c r="B777" s="14" t="n"/>
      <c r="C777" s="22" t="n"/>
      <c r="D777" s="14" t="n"/>
      <c r="E777" s="23" t="n"/>
      <c r="F777" s="22" t="n"/>
      <c r="G777" s="22" t="n"/>
      <c r="H777" s="22" t="n"/>
      <c r="I777" s="22" t="n"/>
      <c r="J777" s="21" t="n"/>
      <c r="K777" s="23" t="n"/>
      <c r="L777" s="24">
        <f>IF(COUNTA(A777:K777)=0,"",IF(A777="","Falta a data do pedido",IF(AND(H777="Proposta enviada",J777=""),"Proposta sem próximo contato",IF(AND(OR(H777="Novo",H777="Em conversa",H777="Proposta enviada"),J777&lt;&gt;"",J777&lt;TODAY()),"Próximo contato atrasado",IF(AND(H777="Perdido",I777=""),"Falta o motivo da perda",IF(AND(H777="Fechado",K777=""),"Falta o valor fechado",IF(C777="","Falta como chegou","")))))))</f>
        <v/>
      </c>
      <c r="M777" s="14" t="n"/>
      <c r="N777">
        <f>IF(OR(L777="Proposta sem próximo contato",L777="Próximo contato atrasado"),MAX(N$4:N776)+1,"")</f>
        <v/>
      </c>
    </row>
    <row r="778">
      <c r="A778" s="21" t="n"/>
      <c r="B778" s="14" t="n"/>
      <c r="C778" s="22" t="n"/>
      <c r="D778" s="14" t="n"/>
      <c r="E778" s="23" t="n"/>
      <c r="F778" s="22" t="n"/>
      <c r="G778" s="22" t="n"/>
      <c r="H778" s="22" t="n"/>
      <c r="I778" s="22" t="n"/>
      <c r="J778" s="21" t="n"/>
      <c r="K778" s="23" t="n"/>
      <c r="L778" s="24">
        <f>IF(COUNTA(A778:K778)=0,"",IF(A778="","Falta a data do pedido",IF(AND(H778="Proposta enviada",J778=""),"Proposta sem próximo contato",IF(AND(OR(H778="Novo",H778="Em conversa",H778="Proposta enviada"),J778&lt;&gt;"",J778&lt;TODAY()),"Próximo contato atrasado",IF(AND(H778="Perdido",I778=""),"Falta o motivo da perda",IF(AND(H778="Fechado",K778=""),"Falta o valor fechado",IF(C778="","Falta como chegou","")))))))</f>
        <v/>
      </c>
      <c r="M778" s="14" t="n"/>
      <c r="N778">
        <f>IF(OR(L778="Proposta sem próximo contato",L778="Próximo contato atrasado"),MAX(N$4:N777)+1,"")</f>
        <v/>
      </c>
    </row>
    <row r="779">
      <c r="A779" s="21" t="n"/>
      <c r="B779" s="14" t="n"/>
      <c r="C779" s="22" t="n"/>
      <c r="D779" s="14" t="n"/>
      <c r="E779" s="23" t="n"/>
      <c r="F779" s="22" t="n"/>
      <c r="G779" s="22" t="n"/>
      <c r="H779" s="22" t="n"/>
      <c r="I779" s="22" t="n"/>
      <c r="J779" s="21" t="n"/>
      <c r="K779" s="23" t="n"/>
      <c r="L779" s="24">
        <f>IF(COUNTA(A779:K779)=0,"",IF(A779="","Falta a data do pedido",IF(AND(H779="Proposta enviada",J779=""),"Proposta sem próximo contato",IF(AND(OR(H779="Novo",H779="Em conversa",H779="Proposta enviada"),J779&lt;&gt;"",J779&lt;TODAY()),"Próximo contato atrasado",IF(AND(H779="Perdido",I779=""),"Falta o motivo da perda",IF(AND(H779="Fechado",K779=""),"Falta o valor fechado",IF(C779="","Falta como chegou","")))))))</f>
        <v/>
      </c>
      <c r="M779" s="14" t="n"/>
      <c r="N779">
        <f>IF(OR(L779="Proposta sem próximo contato",L779="Próximo contato atrasado"),MAX(N$4:N778)+1,"")</f>
        <v/>
      </c>
    </row>
    <row r="780">
      <c r="A780" s="21" t="n"/>
      <c r="B780" s="14" t="n"/>
      <c r="C780" s="22" t="n"/>
      <c r="D780" s="14" t="n"/>
      <c r="E780" s="23" t="n"/>
      <c r="F780" s="22" t="n"/>
      <c r="G780" s="22" t="n"/>
      <c r="H780" s="22" t="n"/>
      <c r="I780" s="22" t="n"/>
      <c r="J780" s="21" t="n"/>
      <c r="K780" s="23" t="n"/>
      <c r="L780" s="24">
        <f>IF(COUNTA(A780:K780)=0,"",IF(A780="","Falta a data do pedido",IF(AND(H780="Proposta enviada",J780=""),"Proposta sem próximo contato",IF(AND(OR(H780="Novo",H780="Em conversa",H780="Proposta enviada"),J780&lt;&gt;"",J780&lt;TODAY()),"Próximo contato atrasado",IF(AND(H780="Perdido",I780=""),"Falta o motivo da perda",IF(AND(H780="Fechado",K780=""),"Falta o valor fechado",IF(C780="","Falta como chegou","")))))))</f>
        <v/>
      </c>
      <c r="M780" s="14" t="n"/>
      <c r="N780">
        <f>IF(OR(L780="Proposta sem próximo contato",L780="Próximo contato atrasado"),MAX(N$4:N779)+1,"")</f>
        <v/>
      </c>
    </row>
    <row r="781">
      <c r="A781" s="21" t="n"/>
      <c r="B781" s="14" t="n"/>
      <c r="C781" s="22" t="n"/>
      <c r="D781" s="14" t="n"/>
      <c r="E781" s="23" t="n"/>
      <c r="F781" s="22" t="n"/>
      <c r="G781" s="22" t="n"/>
      <c r="H781" s="22" t="n"/>
      <c r="I781" s="22" t="n"/>
      <c r="J781" s="21" t="n"/>
      <c r="K781" s="23" t="n"/>
      <c r="L781" s="24">
        <f>IF(COUNTA(A781:K781)=0,"",IF(A781="","Falta a data do pedido",IF(AND(H781="Proposta enviada",J781=""),"Proposta sem próximo contato",IF(AND(OR(H781="Novo",H781="Em conversa",H781="Proposta enviada"),J781&lt;&gt;"",J781&lt;TODAY()),"Próximo contato atrasado",IF(AND(H781="Perdido",I781=""),"Falta o motivo da perda",IF(AND(H781="Fechado",K781=""),"Falta o valor fechado",IF(C781="","Falta como chegou","")))))))</f>
        <v/>
      </c>
      <c r="M781" s="14" t="n"/>
      <c r="N781">
        <f>IF(OR(L781="Proposta sem próximo contato",L781="Próximo contato atrasado"),MAX(N$4:N780)+1,"")</f>
        <v/>
      </c>
    </row>
    <row r="782">
      <c r="A782" s="21" t="n"/>
      <c r="B782" s="14" t="n"/>
      <c r="C782" s="22" t="n"/>
      <c r="D782" s="14" t="n"/>
      <c r="E782" s="23" t="n"/>
      <c r="F782" s="22" t="n"/>
      <c r="G782" s="22" t="n"/>
      <c r="H782" s="22" t="n"/>
      <c r="I782" s="22" t="n"/>
      <c r="J782" s="21" t="n"/>
      <c r="K782" s="23" t="n"/>
      <c r="L782" s="24">
        <f>IF(COUNTA(A782:K782)=0,"",IF(A782="","Falta a data do pedido",IF(AND(H782="Proposta enviada",J782=""),"Proposta sem próximo contato",IF(AND(OR(H782="Novo",H782="Em conversa",H782="Proposta enviada"),J782&lt;&gt;"",J782&lt;TODAY()),"Próximo contato atrasado",IF(AND(H782="Perdido",I782=""),"Falta o motivo da perda",IF(AND(H782="Fechado",K782=""),"Falta o valor fechado",IF(C782="","Falta como chegou","")))))))</f>
        <v/>
      </c>
      <c r="M782" s="14" t="n"/>
      <c r="N782">
        <f>IF(OR(L782="Proposta sem próximo contato",L782="Próximo contato atrasado"),MAX(N$4:N781)+1,"")</f>
        <v/>
      </c>
    </row>
    <row r="783">
      <c r="A783" s="21" t="n"/>
      <c r="B783" s="14" t="n"/>
      <c r="C783" s="22" t="n"/>
      <c r="D783" s="14" t="n"/>
      <c r="E783" s="23" t="n"/>
      <c r="F783" s="22" t="n"/>
      <c r="G783" s="22" t="n"/>
      <c r="H783" s="22" t="n"/>
      <c r="I783" s="22" t="n"/>
      <c r="J783" s="21" t="n"/>
      <c r="K783" s="23" t="n"/>
      <c r="L783" s="24">
        <f>IF(COUNTA(A783:K783)=0,"",IF(A783="","Falta a data do pedido",IF(AND(H783="Proposta enviada",J783=""),"Proposta sem próximo contato",IF(AND(OR(H783="Novo",H783="Em conversa",H783="Proposta enviada"),J783&lt;&gt;"",J783&lt;TODAY()),"Próximo contato atrasado",IF(AND(H783="Perdido",I783=""),"Falta o motivo da perda",IF(AND(H783="Fechado",K783=""),"Falta o valor fechado",IF(C783="","Falta como chegou","")))))))</f>
        <v/>
      </c>
      <c r="M783" s="14" t="n"/>
      <c r="N783">
        <f>IF(OR(L783="Proposta sem próximo contato",L783="Próximo contato atrasado"),MAX(N$4:N782)+1,"")</f>
        <v/>
      </c>
    </row>
    <row r="784">
      <c r="A784" s="21" t="n"/>
      <c r="B784" s="14" t="n"/>
      <c r="C784" s="22" t="n"/>
      <c r="D784" s="14" t="n"/>
      <c r="E784" s="23" t="n"/>
      <c r="F784" s="22" t="n"/>
      <c r="G784" s="22" t="n"/>
      <c r="H784" s="22" t="n"/>
      <c r="I784" s="22" t="n"/>
      <c r="J784" s="21" t="n"/>
      <c r="K784" s="23" t="n"/>
      <c r="L784" s="24">
        <f>IF(COUNTA(A784:K784)=0,"",IF(A784="","Falta a data do pedido",IF(AND(H784="Proposta enviada",J784=""),"Proposta sem próximo contato",IF(AND(OR(H784="Novo",H784="Em conversa",H784="Proposta enviada"),J784&lt;&gt;"",J784&lt;TODAY()),"Próximo contato atrasado",IF(AND(H784="Perdido",I784=""),"Falta o motivo da perda",IF(AND(H784="Fechado",K784=""),"Falta o valor fechado",IF(C784="","Falta como chegou","")))))))</f>
        <v/>
      </c>
      <c r="M784" s="14" t="n"/>
      <c r="N784">
        <f>IF(OR(L784="Proposta sem próximo contato",L784="Próximo contato atrasado"),MAX(N$4:N783)+1,"")</f>
        <v/>
      </c>
    </row>
    <row r="785">
      <c r="A785" s="21" t="n"/>
      <c r="B785" s="14" t="n"/>
      <c r="C785" s="22" t="n"/>
      <c r="D785" s="14" t="n"/>
      <c r="E785" s="23" t="n"/>
      <c r="F785" s="22" t="n"/>
      <c r="G785" s="22" t="n"/>
      <c r="H785" s="22" t="n"/>
      <c r="I785" s="22" t="n"/>
      <c r="J785" s="21" t="n"/>
      <c r="K785" s="23" t="n"/>
      <c r="L785" s="24">
        <f>IF(COUNTA(A785:K785)=0,"",IF(A785="","Falta a data do pedido",IF(AND(H785="Proposta enviada",J785=""),"Proposta sem próximo contato",IF(AND(OR(H785="Novo",H785="Em conversa",H785="Proposta enviada"),J785&lt;&gt;"",J785&lt;TODAY()),"Próximo contato atrasado",IF(AND(H785="Perdido",I785=""),"Falta o motivo da perda",IF(AND(H785="Fechado",K785=""),"Falta o valor fechado",IF(C785="","Falta como chegou","")))))))</f>
        <v/>
      </c>
      <c r="M785" s="14" t="n"/>
      <c r="N785">
        <f>IF(OR(L785="Proposta sem próximo contato",L785="Próximo contato atrasado"),MAX(N$4:N784)+1,"")</f>
        <v/>
      </c>
    </row>
    <row r="786">
      <c r="A786" s="21" t="n"/>
      <c r="B786" s="14" t="n"/>
      <c r="C786" s="22" t="n"/>
      <c r="D786" s="14" t="n"/>
      <c r="E786" s="23" t="n"/>
      <c r="F786" s="22" t="n"/>
      <c r="G786" s="22" t="n"/>
      <c r="H786" s="22" t="n"/>
      <c r="I786" s="22" t="n"/>
      <c r="J786" s="21" t="n"/>
      <c r="K786" s="23" t="n"/>
      <c r="L786" s="24">
        <f>IF(COUNTA(A786:K786)=0,"",IF(A786="","Falta a data do pedido",IF(AND(H786="Proposta enviada",J786=""),"Proposta sem próximo contato",IF(AND(OR(H786="Novo",H786="Em conversa",H786="Proposta enviada"),J786&lt;&gt;"",J786&lt;TODAY()),"Próximo contato atrasado",IF(AND(H786="Perdido",I786=""),"Falta o motivo da perda",IF(AND(H786="Fechado",K786=""),"Falta o valor fechado",IF(C786="","Falta como chegou","")))))))</f>
        <v/>
      </c>
      <c r="M786" s="14" t="n"/>
      <c r="N786">
        <f>IF(OR(L786="Proposta sem próximo contato",L786="Próximo contato atrasado"),MAX(N$4:N785)+1,"")</f>
        <v/>
      </c>
    </row>
    <row r="787">
      <c r="A787" s="21" t="n"/>
      <c r="B787" s="14" t="n"/>
      <c r="C787" s="22" t="n"/>
      <c r="D787" s="14" t="n"/>
      <c r="E787" s="23" t="n"/>
      <c r="F787" s="22" t="n"/>
      <c r="G787" s="22" t="n"/>
      <c r="H787" s="22" t="n"/>
      <c r="I787" s="22" t="n"/>
      <c r="J787" s="21" t="n"/>
      <c r="K787" s="23" t="n"/>
      <c r="L787" s="24">
        <f>IF(COUNTA(A787:K787)=0,"",IF(A787="","Falta a data do pedido",IF(AND(H787="Proposta enviada",J787=""),"Proposta sem próximo contato",IF(AND(OR(H787="Novo",H787="Em conversa",H787="Proposta enviada"),J787&lt;&gt;"",J787&lt;TODAY()),"Próximo contato atrasado",IF(AND(H787="Perdido",I787=""),"Falta o motivo da perda",IF(AND(H787="Fechado",K787=""),"Falta o valor fechado",IF(C787="","Falta como chegou","")))))))</f>
        <v/>
      </c>
      <c r="M787" s="14" t="n"/>
      <c r="N787">
        <f>IF(OR(L787="Proposta sem próximo contato",L787="Próximo contato atrasado"),MAX(N$4:N786)+1,"")</f>
        <v/>
      </c>
    </row>
    <row r="788">
      <c r="A788" s="21" t="n"/>
      <c r="B788" s="14" t="n"/>
      <c r="C788" s="22" t="n"/>
      <c r="D788" s="14" t="n"/>
      <c r="E788" s="23" t="n"/>
      <c r="F788" s="22" t="n"/>
      <c r="G788" s="22" t="n"/>
      <c r="H788" s="22" t="n"/>
      <c r="I788" s="22" t="n"/>
      <c r="J788" s="21" t="n"/>
      <c r="K788" s="23" t="n"/>
      <c r="L788" s="24">
        <f>IF(COUNTA(A788:K788)=0,"",IF(A788="","Falta a data do pedido",IF(AND(H788="Proposta enviada",J788=""),"Proposta sem próximo contato",IF(AND(OR(H788="Novo",H788="Em conversa",H788="Proposta enviada"),J788&lt;&gt;"",J788&lt;TODAY()),"Próximo contato atrasado",IF(AND(H788="Perdido",I788=""),"Falta o motivo da perda",IF(AND(H788="Fechado",K788=""),"Falta o valor fechado",IF(C788="","Falta como chegou","")))))))</f>
        <v/>
      </c>
      <c r="M788" s="14" t="n"/>
      <c r="N788">
        <f>IF(OR(L788="Proposta sem próximo contato",L788="Próximo contato atrasado"),MAX(N$4:N787)+1,"")</f>
        <v/>
      </c>
    </row>
    <row r="789">
      <c r="A789" s="21" t="n"/>
      <c r="B789" s="14" t="n"/>
      <c r="C789" s="22" t="n"/>
      <c r="D789" s="14" t="n"/>
      <c r="E789" s="23" t="n"/>
      <c r="F789" s="22" t="n"/>
      <c r="G789" s="22" t="n"/>
      <c r="H789" s="22" t="n"/>
      <c r="I789" s="22" t="n"/>
      <c r="J789" s="21" t="n"/>
      <c r="K789" s="23" t="n"/>
      <c r="L789" s="24">
        <f>IF(COUNTA(A789:K789)=0,"",IF(A789="","Falta a data do pedido",IF(AND(H789="Proposta enviada",J789=""),"Proposta sem próximo contato",IF(AND(OR(H789="Novo",H789="Em conversa",H789="Proposta enviada"),J789&lt;&gt;"",J789&lt;TODAY()),"Próximo contato atrasado",IF(AND(H789="Perdido",I789=""),"Falta o motivo da perda",IF(AND(H789="Fechado",K789=""),"Falta o valor fechado",IF(C789="","Falta como chegou","")))))))</f>
        <v/>
      </c>
      <c r="M789" s="14" t="n"/>
      <c r="N789">
        <f>IF(OR(L789="Proposta sem próximo contato",L789="Próximo contato atrasado"),MAX(N$4:N788)+1,"")</f>
        <v/>
      </c>
    </row>
    <row r="790">
      <c r="A790" s="21" t="n"/>
      <c r="B790" s="14" t="n"/>
      <c r="C790" s="22" t="n"/>
      <c r="D790" s="14" t="n"/>
      <c r="E790" s="23" t="n"/>
      <c r="F790" s="22" t="n"/>
      <c r="G790" s="22" t="n"/>
      <c r="H790" s="22" t="n"/>
      <c r="I790" s="22" t="n"/>
      <c r="J790" s="21" t="n"/>
      <c r="K790" s="23" t="n"/>
      <c r="L790" s="24">
        <f>IF(COUNTA(A790:K790)=0,"",IF(A790="","Falta a data do pedido",IF(AND(H790="Proposta enviada",J790=""),"Proposta sem próximo contato",IF(AND(OR(H790="Novo",H790="Em conversa",H790="Proposta enviada"),J790&lt;&gt;"",J790&lt;TODAY()),"Próximo contato atrasado",IF(AND(H790="Perdido",I790=""),"Falta o motivo da perda",IF(AND(H790="Fechado",K790=""),"Falta o valor fechado",IF(C790="","Falta como chegou","")))))))</f>
        <v/>
      </c>
      <c r="M790" s="14" t="n"/>
      <c r="N790">
        <f>IF(OR(L790="Proposta sem próximo contato",L790="Próximo contato atrasado"),MAX(N$4:N789)+1,"")</f>
        <v/>
      </c>
    </row>
    <row r="791">
      <c r="A791" s="21" t="n"/>
      <c r="B791" s="14" t="n"/>
      <c r="C791" s="22" t="n"/>
      <c r="D791" s="14" t="n"/>
      <c r="E791" s="23" t="n"/>
      <c r="F791" s="22" t="n"/>
      <c r="G791" s="22" t="n"/>
      <c r="H791" s="22" t="n"/>
      <c r="I791" s="22" t="n"/>
      <c r="J791" s="21" t="n"/>
      <c r="K791" s="23" t="n"/>
      <c r="L791" s="24">
        <f>IF(COUNTA(A791:K791)=0,"",IF(A791="","Falta a data do pedido",IF(AND(H791="Proposta enviada",J791=""),"Proposta sem próximo contato",IF(AND(OR(H791="Novo",H791="Em conversa",H791="Proposta enviada"),J791&lt;&gt;"",J791&lt;TODAY()),"Próximo contato atrasado",IF(AND(H791="Perdido",I791=""),"Falta o motivo da perda",IF(AND(H791="Fechado",K791=""),"Falta o valor fechado",IF(C791="","Falta como chegou","")))))))</f>
        <v/>
      </c>
      <c r="M791" s="14" t="n"/>
      <c r="N791">
        <f>IF(OR(L791="Proposta sem próximo contato",L791="Próximo contato atrasado"),MAX(N$4:N790)+1,"")</f>
        <v/>
      </c>
    </row>
    <row r="792">
      <c r="A792" s="21" t="n"/>
      <c r="B792" s="14" t="n"/>
      <c r="C792" s="22" t="n"/>
      <c r="D792" s="14" t="n"/>
      <c r="E792" s="23" t="n"/>
      <c r="F792" s="22" t="n"/>
      <c r="G792" s="22" t="n"/>
      <c r="H792" s="22" t="n"/>
      <c r="I792" s="22" t="n"/>
      <c r="J792" s="21" t="n"/>
      <c r="K792" s="23" t="n"/>
      <c r="L792" s="24">
        <f>IF(COUNTA(A792:K792)=0,"",IF(A792="","Falta a data do pedido",IF(AND(H792="Proposta enviada",J792=""),"Proposta sem próximo contato",IF(AND(OR(H792="Novo",H792="Em conversa",H792="Proposta enviada"),J792&lt;&gt;"",J792&lt;TODAY()),"Próximo contato atrasado",IF(AND(H792="Perdido",I792=""),"Falta o motivo da perda",IF(AND(H792="Fechado",K792=""),"Falta o valor fechado",IF(C792="","Falta como chegou","")))))))</f>
        <v/>
      </c>
      <c r="M792" s="14" t="n"/>
      <c r="N792">
        <f>IF(OR(L792="Proposta sem próximo contato",L792="Próximo contato atrasado"),MAX(N$4:N791)+1,"")</f>
        <v/>
      </c>
    </row>
    <row r="793">
      <c r="A793" s="21" t="n"/>
      <c r="B793" s="14" t="n"/>
      <c r="C793" s="22" t="n"/>
      <c r="D793" s="14" t="n"/>
      <c r="E793" s="23" t="n"/>
      <c r="F793" s="22" t="n"/>
      <c r="G793" s="22" t="n"/>
      <c r="H793" s="22" t="n"/>
      <c r="I793" s="22" t="n"/>
      <c r="J793" s="21" t="n"/>
      <c r="K793" s="23" t="n"/>
      <c r="L793" s="24">
        <f>IF(COUNTA(A793:K793)=0,"",IF(A793="","Falta a data do pedido",IF(AND(H793="Proposta enviada",J793=""),"Proposta sem próximo contato",IF(AND(OR(H793="Novo",H793="Em conversa",H793="Proposta enviada"),J793&lt;&gt;"",J793&lt;TODAY()),"Próximo contato atrasado",IF(AND(H793="Perdido",I793=""),"Falta o motivo da perda",IF(AND(H793="Fechado",K793=""),"Falta o valor fechado",IF(C793="","Falta como chegou","")))))))</f>
        <v/>
      </c>
      <c r="M793" s="14" t="n"/>
      <c r="N793">
        <f>IF(OR(L793="Proposta sem próximo contato",L793="Próximo contato atrasado"),MAX(N$4:N792)+1,"")</f>
        <v/>
      </c>
    </row>
    <row r="794">
      <c r="A794" s="21" t="n"/>
      <c r="B794" s="14" t="n"/>
      <c r="C794" s="22" t="n"/>
      <c r="D794" s="14" t="n"/>
      <c r="E794" s="23" t="n"/>
      <c r="F794" s="22" t="n"/>
      <c r="G794" s="22" t="n"/>
      <c r="H794" s="22" t="n"/>
      <c r="I794" s="22" t="n"/>
      <c r="J794" s="21" t="n"/>
      <c r="K794" s="23" t="n"/>
      <c r="L794" s="24">
        <f>IF(COUNTA(A794:K794)=0,"",IF(A794="","Falta a data do pedido",IF(AND(H794="Proposta enviada",J794=""),"Proposta sem próximo contato",IF(AND(OR(H794="Novo",H794="Em conversa",H794="Proposta enviada"),J794&lt;&gt;"",J794&lt;TODAY()),"Próximo contato atrasado",IF(AND(H794="Perdido",I794=""),"Falta o motivo da perda",IF(AND(H794="Fechado",K794=""),"Falta o valor fechado",IF(C794="","Falta como chegou","")))))))</f>
        <v/>
      </c>
      <c r="M794" s="14" t="n"/>
      <c r="N794">
        <f>IF(OR(L794="Proposta sem próximo contato",L794="Próximo contato atrasado"),MAX(N$4:N793)+1,"")</f>
        <v/>
      </c>
    </row>
    <row r="795">
      <c r="A795" s="21" t="n"/>
      <c r="B795" s="14" t="n"/>
      <c r="C795" s="22" t="n"/>
      <c r="D795" s="14" t="n"/>
      <c r="E795" s="23" t="n"/>
      <c r="F795" s="22" t="n"/>
      <c r="G795" s="22" t="n"/>
      <c r="H795" s="22" t="n"/>
      <c r="I795" s="22" t="n"/>
      <c r="J795" s="21" t="n"/>
      <c r="K795" s="23" t="n"/>
      <c r="L795" s="24">
        <f>IF(COUNTA(A795:K795)=0,"",IF(A795="","Falta a data do pedido",IF(AND(H795="Proposta enviada",J795=""),"Proposta sem próximo contato",IF(AND(OR(H795="Novo",H795="Em conversa",H795="Proposta enviada"),J795&lt;&gt;"",J795&lt;TODAY()),"Próximo contato atrasado",IF(AND(H795="Perdido",I795=""),"Falta o motivo da perda",IF(AND(H795="Fechado",K795=""),"Falta o valor fechado",IF(C795="","Falta como chegou","")))))))</f>
        <v/>
      </c>
      <c r="M795" s="14" t="n"/>
      <c r="N795">
        <f>IF(OR(L795="Proposta sem próximo contato",L795="Próximo contato atrasado"),MAX(N$4:N794)+1,"")</f>
        <v/>
      </c>
    </row>
    <row r="796">
      <c r="A796" s="21" t="n"/>
      <c r="B796" s="14" t="n"/>
      <c r="C796" s="22" t="n"/>
      <c r="D796" s="14" t="n"/>
      <c r="E796" s="23" t="n"/>
      <c r="F796" s="22" t="n"/>
      <c r="G796" s="22" t="n"/>
      <c r="H796" s="22" t="n"/>
      <c r="I796" s="22" t="n"/>
      <c r="J796" s="21" t="n"/>
      <c r="K796" s="23" t="n"/>
      <c r="L796" s="24">
        <f>IF(COUNTA(A796:K796)=0,"",IF(A796="","Falta a data do pedido",IF(AND(H796="Proposta enviada",J796=""),"Proposta sem próximo contato",IF(AND(OR(H796="Novo",H796="Em conversa",H796="Proposta enviada"),J796&lt;&gt;"",J796&lt;TODAY()),"Próximo contato atrasado",IF(AND(H796="Perdido",I796=""),"Falta o motivo da perda",IF(AND(H796="Fechado",K796=""),"Falta o valor fechado",IF(C796="","Falta como chegou","")))))))</f>
        <v/>
      </c>
      <c r="M796" s="14" t="n"/>
      <c r="N796">
        <f>IF(OR(L796="Proposta sem próximo contato",L796="Próximo contato atrasado"),MAX(N$4:N795)+1,"")</f>
        <v/>
      </c>
    </row>
    <row r="797">
      <c r="A797" s="21" t="n"/>
      <c r="B797" s="14" t="n"/>
      <c r="C797" s="22" t="n"/>
      <c r="D797" s="14" t="n"/>
      <c r="E797" s="23" t="n"/>
      <c r="F797" s="22" t="n"/>
      <c r="G797" s="22" t="n"/>
      <c r="H797" s="22" t="n"/>
      <c r="I797" s="22" t="n"/>
      <c r="J797" s="21" t="n"/>
      <c r="K797" s="23" t="n"/>
      <c r="L797" s="24">
        <f>IF(COUNTA(A797:K797)=0,"",IF(A797="","Falta a data do pedido",IF(AND(H797="Proposta enviada",J797=""),"Proposta sem próximo contato",IF(AND(OR(H797="Novo",H797="Em conversa",H797="Proposta enviada"),J797&lt;&gt;"",J797&lt;TODAY()),"Próximo contato atrasado",IF(AND(H797="Perdido",I797=""),"Falta o motivo da perda",IF(AND(H797="Fechado",K797=""),"Falta o valor fechado",IF(C797="","Falta como chegou","")))))))</f>
        <v/>
      </c>
      <c r="M797" s="14" t="n"/>
      <c r="N797">
        <f>IF(OR(L797="Proposta sem próximo contato",L797="Próximo contato atrasado"),MAX(N$4:N796)+1,"")</f>
        <v/>
      </c>
    </row>
    <row r="798">
      <c r="A798" s="21" t="n"/>
      <c r="B798" s="14" t="n"/>
      <c r="C798" s="22" t="n"/>
      <c r="D798" s="14" t="n"/>
      <c r="E798" s="23" t="n"/>
      <c r="F798" s="22" t="n"/>
      <c r="G798" s="22" t="n"/>
      <c r="H798" s="22" t="n"/>
      <c r="I798" s="22" t="n"/>
      <c r="J798" s="21" t="n"/>
      <c r="K798" s="23" t="n"/>
      <c r="L798" s="24">
        <f>IF(COUNTA(A798:K798)=0,"",IF(A798="","Falta a data do pedido",IF(AND(H798="Proposta enviada",J798=""),"Proposta sem próximo contato",IF(AND(OR(H798="Novo",H798="Em conversa",H798="Proposta enviada"),J798&lt;&gt;"",J798&lt;TODAY()),"Próximo contato atrasado",IF(AND(H798="Perdido",I798=""),"Falta o motivo da perda",IF(AND(H798="Fechado",K798=""),"Falta o valor fechado",IF(C798="","Falta como chegou","")))))))</f>
        <v/>
      </c>
      <c r="M798" s="14" t="n"/>
      <c r="N798">
        <f>IF(OR(L798="Proposta sem próximo contato",L798="Próximo contato atrasado"),MAX(N$4:N797)+1,"")</f>
        <v/>
      </c>
    </row>
    <row r="799">
      <c r="A799" s="21" t="n"/>
      <c r="B799" s="14" t="n"/>
      <c r="C799" s="22" t="n"/>
      <c r="D799" s="14" t="n"/>
      <c r="E799" s="23" t="n"/>
      <c r="F799" s="22" t="n"/>
      <c r="G799" s="22" t="n"/>
      <c r="H799" s="22" t="n"/>
      <c r="I799" s="22" t="n"/>
      <c r="J799" s="21" t="n"/>
      <c r="K799" s="23" t="n"/>
      <c r="L799" s="24">
        <f>IF(COUNTA(A799:K799)=0,"",IF(A799="","Falta a data do pedido",IF(AND(H799="Proposta enviada",J799=""),"Proposta sem próximo contato",IF(AND(OR(H799="Novo",H799="Em conversa",H799="Proposta enviada"),J799&lt;&gt;"",J799&lt;TODAY()),"Próximo contato atrasado",IF(AND(H799="Perdido",I799=""),"Falta o motivo da perda",IF(AND(H799="Fechado",K799=""),"Falta o valor fechado",IF(C799="","Falta como chegou","")))))))</f>
        <v/>
      </c>
      <c r="M799" s="14" t="n"/>
      <c r="N799">
        <f>IF(OR(L799="Proposta sem próximo contato",L799="Próximo contato atrasado"),MAX(N$4:N798)+1,"")</f>
        <v/>
      </c>
    </row>
    <row r="800">
      <c r="A800" s="21" t="n"/>
      <c r="B800" s="14" t="n"/>
      <c r="C800" s="22" t="n"/>
      <c r="D800" s="14" t="n"/>
      <c r="E800" s="23" t="n"/>
      <c r="F800" s="22" t="n"/>
      <c r="G800" s="22" t="n"/>
      <c r="H800" s="22" t="n"/>
      <c r="I800" s="22" t="n"/>
      <c r="J800" s="21" t="n"/>
      <c r="K800" s="23" t="n"/>
      <c r="L800" s="24">
        <f>IF(COUNTA(A800:K800)=0,"",IF(A800="","Falta a data do pedido",IF(AND(H800="Proposta enviada",J800=""),"Proposta sem próximo contato",IF(AND(OR(H800="Novo",H800="Em conversa",H800="Proposta enviada"),J800&lt;&gt;"",J800&lt;TODAY()),"Próximo contato atrasado",IF(AND(H800="Perdido",I800=""),"Falta o motivo da perda",IF(AND(H800="Fechado",K800=""),"Falta o valor fechado",IF(C800="","Falta como chegou","")))))))</f>
        <v/>
      </c>
      <c r="M800" s="14" t="n"/>
      <c r="N800">
        <f>IF(OR(L800="Proposta sem próximo contato",L800="Próximo contato atrasado"),MAX(N$4:N799)+1,"")</f>
        <v/>
      </c>
    </row>
    <row r="801">
      <c r="A801" s="21" t="n"/>
      <c r="B801" s="14" t="n"/>
      <c r="C801" s="22" t="n"/>
      <c r="D801" s="14" t="n"/>
      <c r="E801" s="23" t="n"/>
      <c r="F801" s="22" t="n"/>
      <c r="G801" s="22" t="n"/>
      <c r="H801" s="22" t="n"/>
      <c r="I801" s="22" t="n"/>
      <c r="J801" s="21" t="n"/>
      <c r="K801" s="23" t="n"/>
      <c r="L801" s="24">
        <f>IF(COUNTA(A801:K801)=0,"",IF(A801="","Falta a data do pedido",IF(AND(H801="Proposta enviada",J801=""),"Proposta sem próximo contato",IF(AND(OR(H801="Novo",H801="Em conversa",H801="Proposta enviada"),J801&lt;&gt;"",J801&lt;TODAY()),"Próximo contato atrasado",IF(AND(H801="Perdido",I801=""),"Falta o motivo da perda",IF(AND(H801="Fechado",K801=""),"Falta o valor fechado",IF(C801="","Falta como chegou","")))))))</f>
        <v/>
      </c>
      <c r="M801" s="14" t="n"/>
      <c r="N801">
        <f>IF(OR(L801="Proposta sem próximo contato",L801="Próximo contato atrasado"),MAX(N$4:N800)+1,"")</f>
        <v/>
      </c>
    </row>
    <row r="802">
      <c r="A802" s="21" t="n"/>
      <c r="B802" s="14" t="n"/>
      <c r="C802" s="22" t="n"/>
      <c r="D802" s="14" t="n"/>
      <c r="E802" s="23" t="n"/>
      <c r="F802" s="22" t="n"/>
      <c r="G802" s="22" t="n"/>
      <c r="H802" s="22" t="n"/>
      <c r="I802" s="22" t="n"/>
      <c r="J802" s="21" t="n"/>
      <c r="K802" s="23" t="n"/>
      <c r="L802" s="24">
        <f>IF(COUNTA(A802:K802)=0,"",IF(A802="","Falta a data do pedido",IF(AND(H802="Proposta enviada",J802=""),"Proposta sem próximo contato",IF(AND(OR(H802="Novo",H802="Em conversa",H802="Proposta enviada"),J802&lt;&gt;"",J802&lt;TODAY()),"Próximo contato atrasado",IF(AND(H802="Perdido",I802=""),"Falta o motivo da perda",IF(AND(H802="Fechado",K802=""),"Falta o valor fechado",IF(C802="","Falta como chegou","")))))))</f>
        <v/>
      </c>
      <c r="M802" s="14" t="n"/>
      <c r="N802">
        <f>IF(OR(L802="Proposta sem próximo contato",L802="Próximo contato atrasado"),MAX(N$4:N801)+1,"")</f>
        <v/>
      </c>
    </row>
    <row r="803">
      <c r="A803" s="21" t="n"/>
      <c r="B803" s="14" t="n"/>
      <c r="C803" s="22" t="n"/>
      <c r="D803" s="14" t="n"/>
      <c r="E803" s="23" t="n"/>
      <c r="F803" s="22" t="n"/>
      <c r="G803" s="22" t="n"/>
      <c r="H803" s="22" t="n"/>
      <c r="I803" s="22" t="n"/>
      <c r="J803" s="21" t="n"/>
      <c r="K803" s="23" t="n"/>
      <c r="L803" s="24">
        <f>IF(COUNTA(A803:K803)=0,"",IF(A803="","Falta a data do pedido",IF(AND(H803="Proposta enviada",J803=""),"Proposta sem próximo contato",IF(AND(OR(H803="Novo",H803="Em conversa",H803="Proposta enviada"),J803&lt;&gt;"",J803&lt;TODAY()),"Próximo contato atrasado",IF(AND(H803="Perdido",I803=""),"Falta o motivo da perda",IF(AND(H803="Fechado",K803=""),"Falta o valor fechado",IF(C803="","Falta como chegou","")))))))</f>
        <v/>
      </c>
      <c r="M803" s="14" t="n"/>
      <c r="N803">
        <f>IF(OR(L803="Proposta sem próximo contato",L803="Próximo contato atrasado"),MAX(N$4:N802)+1,"")</f>
        <v/>
      </c>
    </row>
    <row r="804">
      <c r="A804" s="21" t="n"/>
      <c r="B804" s="14" t="n"/>
      <c r="C804" s="22" t="n"/>
      <c r="D804" s="14" t="n"/>
      <c r="E804" s="23" t="n"/>
      <c r="F804" s="22" t="n"/>
      <c r="G804" s="22" t="n"/>
      <c r="H804" s="22" t="n"/>
      <c r="I804" s="22" t="n"/>
      <c r="J804" s="21" t="n"/>
      <c r="K804" s="23" t="n"/>
      <c r="L804" s="24">
        <f>IF(COUNTA(A804:K804)=0,"",IF(A804="","Falta a data do pedido",IF(AND(H804="Proposta enviada",J804=""),"Proposta sem próximo contato",IF(AND(OR(H804="Novo",H804="Em conversa",H804="Proposta enviada"),J804&lt;&gt;"",J804&lt;TODAY()),"Próximo contato atrasado",IF(AND(H804="Perdido",I804=""),"Falta o motivo da perda",IF(AND(H804="Fechado",K804=""),"Falta o valor fechado",IF(C804="","Falta como chegou","")))))))</f>
        <v/>
      </c>
      <c r="M804" s="14" t="n"/>
      <c r="N804">
        <f>IF(OR(L804="Proposta sem próximo contato",L804="Próximo contato atrasado"),MAX(N$4:N803)+1,"")</f>
        <v/>
      </c>
    </row>
    <row r="805">
      <c r="A805" s="21" t="n"/>
      <c r="B805" s="14" t="n"/>
      <c r="C805" s="22" t="n"/>
      <c r="D805" s="14" t="n"/>
      <c r="E805" s="23" t="n"/>
      <c r="F805" s="22" t="n"/>
      <c r="G805" s="22" t="n"/>
      <c r="H805" s="22" t="n"/>
      <c r="I805" s="22" t="n"/>
      <c r="J805" s="21" t="n"/>
      <c r="K805" s="23" t="n"/>
      <c r="L805" s="24">
        <f>IF(COUNTA(A805:K805)=0,"",IF(A805="","Falta a data do pedido",IF(AND(H805="Proposta enviada",J805=""),"Proposta sem próximo contato",IF(AND(OR(H805="Novo",H805="Em conversa",H805="Proposta enviada"),J805&lt;&gt;"",J805&lt;TODAY()),"Próximo contato atrasado",IF(AND(H805="Perdido",I805=""),"Falta o motivo da perda",IF(AND(H805="Fechado",K805=""),"Falta o valor fechado",IF(C805="","Falta como chegou","")))))))</f>
        <v/>
      </c>
      <c r="M805" s="14" t="n"/>
      <c r="N805">
        <f>IF(OR(L805="Proposta sem próximo contato",L805="Próximo contato atrasado"),MAX(N$4:N804)+1,"")</f>
        <v/>
      </c>
    </row>
    <row r="806">
      <c r="A806" s="21" t="n"/>
      <c r="B806" s="14" t="n"/>
      <c r="C806" s="22" t="n"/>
      <c r="D806" s="14" t="n"/>
      <c r="E806" s="23" t="n"/>
      <c r="F806" s="22" t="n"/>
      <c r="G806" s="22" t="n"/>
      <c r="H806" s="22" t="n"/>
      <c r="I806" s="22" t="n"/>
      <c r="J806" s="21" t="n"/>
      <c r="K806" s="23" t="n"/>
      <c r="L806" s="24">
        <f>IF(COUNTA(A806:K806)=0,"",IF(A806="","Falta a data do pedido",IF(AND(H806="Proposta enviada",J806=""),"Proposta sem próximo contato",IF(AND(OR(H806="Novo",H806="Em conversa",H806="Proposta enviada"),J806&lt;&gt;"",J806&lt;TODAY()),"Próximo contato atrasado",IF(AND(H806="Perdido",I806=""),"Falta o motivo da perda",IF(AND(H806="Fechado",K806=""),"Falta o valor fechado",IF(C806="","Falta como chegou","")))))))</f>
        <v/>
      </c>
      <c r="M806" s="14" t="n"/>
      <c r="N806">
        <f>IF(OR(L806="Proposta sem próximo contato",L806="Próximo contato atrasado"),MAX(N$4:N805)+1,"")</f>
        <v/>
      </c>
    </row>
    <row r="807">
      <c r="A807" s="21" t="n"/>
      <c r="B807" s="14" t="n"/>
      <c r="C807" s="22" t="n"/>
      <c r="D807" s="14" t="n"/>
      <c r="E807" s="23" t="n"/>
      <c r="F807" s="22" t="n"/>
      <c r="G807" s="22" t="n"/>
      <c r="H807" s="22" t="n"/>
      <c r="I807" s="22" t="n"/>
      <c r="J807" s="21" t="n"/>
      <c r="K807" s="23" t="n"/>
      <c r="L807" s="24">
        <f>IF(COUNTA(A807:K807)=0,"",IF(A807="","Falta a data do pedido",IF(AND(H807="Proposta enviada",J807=""),"Proposta sem próximo contato",IF(AND(OR(H807="Novo",H807="Em conversa",H807="Proposta enviada"),J807&lt;&gt;"",J807&lt;TODAY()),"Próximo contato atrasado",IF(AND(H807="Perdido",I807=""),"Falta o motivo da perda",IF(AND(H807="Fechado",K807=""),"Falta o valor fechado",IF(C807="","Falta como chegou","")))))))</f>
        <v/>
      </c>
      <c r="M807" s="14" t="n"/>
      <c r="N807">
        <f>IF(OR(L807="Proposta sem próximo contato",L807="Próximo contato atrasado"),MAX(N$4:N806)+1,"")</f>
        <v/>
      </c>
    </row>
    <row r="808">
      <c r="A808" s="21" t="n"/>
      <c r="B808" s="14" t="n"/>
      <c r="C808" s="22" t="n"/>
      <c r="D808" s="14" t="n"/>
      <c r="E808" s="23" t="n"/>
      <c r="F808" s="22" t="n"/>
      <c r="G808" s="22" t="n"/>
      <c r="H808" s="22" t="n"/>
      <c r="I808" s="22" t="n"/>
      <c r="J808" s="21" t="n"/>
      <c r="K808" s="23" t="n"/>
      <c r="L808" s="24">
        <f>IF(COUNTA(A808:K808)=0,"",IF(A808="","Falta a data do pedido",IF(AND(H808="Proposta enviada",J808=""),"Proposta sem próximo contato",IF(AND(OR(H808="Novo",H808="Em conversa",H808="Proposta enviada"),J808&lt;&gt;"",J808&lt;TODAY()),"Próximo contato atrasado",IF(AND(H808="Perdido",I808=""),"Falta o motivo da perda",IF(AND(H808="Fechado",K808=""),"Falta o valor fechado",IF(C808="","Falta como chegou","")))))))</f>
        <v/>
      </c>
      <c r="M808" s="14" t="n"/>
      <c r="N808">
        <f>IF(OR(L808="Proposta sem próximo contato",L808="Próximo contato atrasado"),MAX(N$4:N807)+1,"")</f>
        <v/>
      </c>
    </row>
    <row r="809">
      <c r="A809" s="21" t="n"/>
      <c r="B809" s="14" t="n"/>
      <c r="C809" s="22" t="n"/>
      <c r="D809" s="14" t="n"/>
      <c r="E809" s="23" t="n"/>
      <c r="F809" s="22" t="n"/>
      <c r="G809" s="22" t="n"/>
      <c r="H809" s="22" t="n"/>
      <c r="I809" s="22" t="n"/>
      <c r="J809" s="21" t="n"/>
      <c r="K809" s="23" t="n"/>
      <c r="L809" s="24">
        <f>IF(COUNTA(A809:K809)=0,"",IF(A809="","Falta a data do pedido",IF(AND(H809="Proposta enviada",J809=""),"Proposta sem próximo contato",IF(AND(OR(H809="Novo",H809="Em conversa",H809="Proposta enviada"),J809&lt;&gt;"",J809&lt;TODAY()),"Próximo contato atrasado",IF(AND(H809="Perdido",I809=""),"Falta o motivo da perda",IF(AND(H809="Fechado",K809=""),"Falta o valor fechado",IF(C809="","Falta como chegou","")))))))</f>
        <v/>
      </c>
      <c r="M809" s="14" t="n"/>
      <c r="N809">
        <f>IF(OR(L809="Proposta sem próximo contato",L809="Próximo contato atrasado"),MAX(N$4:N808)+1,"")</f>
        <v/>
      </c>
    </row>
    <row r="810">
      <c r="A810" s="21" t="n"/>
      <c r="B810" s="14" t="n"/>
      <c r="C810" s="22" t="n"/>
      <c r="D810" s="14" t="n"/>
      <c r="E810" s="23" t="n"/>
      <c r="F810" s="22" t="n"/>
      <c r="G810" s="22" t="n"/>
      <c r="H810" s="22" t="n"/>
      <c r="I810" s="22" t="n"/>
      <c r="J810" s="21" t="n"/>
      <c r="K810" s="23" t="n"/>
      <c r="L810" s="24">
        <f>IF(COUNTA(A810:K810)=0,"",IF(A810="","Falta a data do pedido",IF(AND(H810="Proposta enviada",J810=""),"Proposta sem próximo contato",IF(AND(OR(H810="Novo",H810="Em conversa",H810="Proposta enviada"),J810&lt;&gt;"",J810&lt;TODAY()),"Próximo contato atrasado",IF(AND(H810="Perdido",I810=""),"Falta o motivo da perda",IF(AND(H810="Fechado",K810=""),"Falta o valor fechado",IF(C810="","Falta como chegou","")))))))</f>
        <v/>
      </c>
      <c r="M810" s="14" t="n"/>
      <c r="N810">
        <f>IF(OR(L810="Proposta sem próximo contato",L810="Próximo contato atrasado"),MAX(N$4:N809)+1,"")</f>
        <v/>
      </c>
    </row>
    <row r="811">
      <c r="A811" s="21" t="n"/>
      <c r="B811" s="14" t="n"/>
      <c r="C811" s="22" t="n"/>
      <c r="D811" s="14" t="n"/>
      <c r="E811" s="23" t="n"/>
      <c r="F811" s="22" t="n"/>
      <c r="G811" s="22" t="n"/>
      <c r="H811" s="22" t="n"/>
      <c r="I811" s="22" t="n"/>
      <c r="J811" s="21" t="n"/>
      <c r="K811" s="23" t="n"/>
      <c r="L811" s="24">
        <f>IF(COUNTA(A811:K811)=0,"",IF(A811="","Falta a data do pedido",IF(AND(H811="Proposta enviada",J811=""),"Proposta sem próximo contato",IF(AND(OR(H811="Novo",H811="Em conversa",H811="Proposta enviada"),J811&lt;&gt;"",J811&lt;TODAY()),"Próximo contato atrasado",IF(AND(H811="Perdido",I811=""),"Falta o motivo da perda",IF(AND(H811="Fechado",K811=""),"Falta o valor fechado",IF(C811="","Falta como chegou","")))))))</f>
        <v/>
      </c>
      <c r="M811" s="14" t="n"/>
      <c r="N811">
        <f>IF(OR(L811="Proposta sem próximo contato",L811="Próximo contato atrasado"),MAX(N$4:N810)+1,"")</f>
        <v/>
      </c>
    </row>
    <row r="812">
      <c r="A812" s="21" t="n"/>
      <c r="B812" s="14" t="n"/>
      <c r="C812" s="22" t="n"/>
      <c r="D812" s="14" t="n"/>
      <c r="E812" s="23" t="n"/>
      <c r="F812" s="22" t="n"/>
      <c r="G812" s="22" t="n"/>
      <c r="H812" s="22" t="n"/>
      <c r="I812" s="22" t="n"/>
      <c r="J812" s="21" t="n"/>
      <c r="K812" s="23" t="n"/>
      <c r="L812" s="24">
        <f>IF(COUNTA(A812:K812)=0,"",IF(A812="","Falta a data do pedido",IF(AND(H812="Proposta enviada",J812=""),"Proposta sem próximo contato",IF(AND(OR(H812="Novo",H812="Em conversa",H812="Proposta enviada"),J812&lt;&gt;"",J812&lt;TODAY()),"Próximo contato atrasado",IF(AND(H812="Perdido",I812=""),"Falta o motivo da perda",IF(AND(H812="Fechado",K812=""),"Falta o valor fechado",IF(C812="","Falta como chegou","")))))))</f>
        <v/>
      </c>
      <c r="M812" s="14" t="n"/>
      <c r="N812">
        <f>IF(OR(L812="Proposta sem próximo contato",L812="Próximo contato atrasado"),MAX(N$4:N811)+1,"")</f>
        <v/>
      </c>
    </row>
    <row r="813">
      <c r="A813" s="21" t="n"/>
      <c r="B813" s="14" t="n"/>
      <c r="C813" s="22" t="n"/>
      <c r="D813" s="14" t="n"/>
      <c r="E813" s="23" t="n"/>
      <c r="F813" s="22" t="n"/>
      <c r="G813" s="22" t="n"/>
      <c r="H813" s="22" t="n"/>
      <c r="I813" s="22" t="n"/>
      <c r="J813" s="21" t="n"/>
      <c r="K813" s="23" t="n"/>
      <c r="L813" s="24">
        <f>IF(COUNTA(A813:K813)=0,"",IF(A813="","Falta a data do pedido",IF(AND(H813="Proposta enviada",J813=""),"Proposta sem próximo contato",IF(AND(OR(H813="Novo",H813="Em conversa",H813="Proposta enviada"),J813&lt;&gt;"",J813&lt;TODAY()),"Próximo contato atrasado",IF(AND(H813="Perdido",I813=""),"Falta o motivo da perda",IF(AND(H813="Fechado",K813=""),"Falta o valor fechado",IF(C813="","Falta como chegou","")))))))</f>
        <v/>
      </c>
      <c r="M813" s="14" t="n"/>
      <c r="N813">
        <f>IF(OR(L813="Proposta sem próximo contato",L813="Próximo contato atrasado"),MAX(N$4:N812)+1,"")</f>
        <v/>
      </c>
    </row>
    <row r="814">
      <c r="A814" s="21" t="n"/>
      <c r="B814" s="14" t="n"/>
      <c r="C814" s="22" t="n"/>
      <c r="D814" s="14" t="n"/>
      <c r="E814" s="23" t="n"/>
      <c r="F814" s="22" t="n"/>
      <c r="G814" s="22" t="n"/>
      <c r="H814" s="22" t="n"/>
      <c r="I814" s="22" t="n"/>
      <c r="J814" s="21" t="n"/>
      <c r="K814" s="23" t="n"/>
      <c r="L814" s="24">
        <f>IF(COUNTA(A814:K814)=0,"",IF(A814="","Falta a data do pedido",IF(AND(H814="Proposta enviada",J814=""),"Proposta sem próximo contato",IF(AND(OR(H814="Novo",H814="Em conversa",H814="Proposta enviada"),J814&lt;&gt;"",J814&lt;TODAY()),"Próximo contato atrasado",IF(AND(H814="Perdido",I814=""),"Falta o motivo da perda",IF(AND(H814="Fechado",K814=""),"Falta o valor fechado",IF(C814="","Falta como chegou","")))))))</f>
        <v/>
      </c>
      <c r="M814" s="14" t="n"/>
      <c r="N814">
        <f>IF(OR(L814="Proposta sem próximo contato",L814="Próximo contato atrasado"),MAX(N$4:N813)+1,"")</f>
        <v/>
      </c>
    </row>
    <row r="815">
      <c r="A815" s="21" t="n"/>
      <c r="B815" s="14" t="n"/>
      <c r="C815" s="22" t="n"/>
      <c r="D815" s="14" t="n"/>
      <c r="E815" s="23" t="n"/>
      <c r="F815" s="22" t="n"/>
      <c r="G815" s="22" t="n"/>
      <c r="H815" s="22" t="n"/>
      <c r="I815" s="22" t="n"/>
      <c r="J815" s="21" t="n"/>
      <c r="K815" s="23" t="n"/>
      <c r="L815" s="24">
        <f>IF(COUNTA(A815:K815)=0,"",IF(A815="","Falta a data do pedido",IF(AND(H815="Proposta enviada",J815=""),"Proposta sem próximo contato",IF(AND(OR(H815="Novo",H815="Em conversa",H815="Proposta enviada"),J815&lt;&gt;"",J815&lt;TODAY()),"Próximo contato atrasado",IF(AND(H815="Perdido",I815=""),"Falta o motivo da perda",IF(AND(H815="Fechado",K815=""),"Falta o valor fechado",IF(C815="","Falta como chegou","")))))))</f>
        <v/>
      </c>
      <c r="M815" s="14" t="n"/>
      <c r="N815">
        <f>IF(OR(L815="Proposta sem próximo contato",L815="Próximo contato atrasado"),MAX(N$4:N814)+1,"")</f>
        <v/>
      </c>
    </row>
    <row r="816">
      <c r="A816" s="21" t="n"/>
      <c r="B816" s="14" t="n"/>
      <c r="C816" s="22" t="n"/>
      <c r="D816" s="14" t="n"/>
      <c r="E816" s="23" t="n"/>
      <c r="F816" s="22" t="n"/>
      <c r="G816" s="22" t="n"/>
      <c r="H816" s="22" t="n"/>
      <c r="I816" s="22" t="n"/>
      <c r="J816" s="21" t="n"/>
      <c r="K816" s="23" t="n"/>
      <c r="L816" s="24">
        <f>IF(COUNTA(A816:K816)=0,"",IF(A816="","Falta a data do pedido",IF(AND(H816="Proposta enviada",J816=""),"Proposta sem próximo contato",IF(AND(OR(H816="Novo",H816="Em conversa",H816="Proposta enviada"),J816&lt;&gt;"",J816&lt;TODAY()),"Próximo contato atrasado",IF(AND(H816="Perdido",I816=""),"Falta o motivo da perda",IF(AND(H816="Fechado",K816=""),"Falta o valor fechado",IF(C816="","Falta como chegou","")))))))</f>
        <v/>
      </c>
      <c r="M816" s="14" t="n"/>
      <c r="N816">
        <f>IF(OR(L816="Proposta sem próximo contato",L816="Próximo contato atrasado"),MAX(N$4:N815)+1,"")</f>
        <v/>
      </c>
    </row>
    <row r="817">
      <c r="A817" s="21" t="n"/>
      <c r="B817" s="14" t="n"/>
      <c r="C817" s="22" t="n"/>
      <c r="D817" s="14" t="n"/>
      <c r="E817" s="23" t="n"/>
      <c r="F817" s="22" t="n"/>
      <c r="G817" s="22" t="n"/>
      <c r="H817" s="22" t="n"/>
      <c r="I817" s="22" t="n"/>
      <c r="J817" s="21" t="n"/>
      <c r="K817" s="23" t="n"/>
      <c r="L817" s="24">
        <f>IF(COUNTA(A817:K817)=0,"",IF(A817="","Falta a data do pedido",IF(AND(H817="Proposta enviada",J817=""),"Proposta sem próximo contato",IF(AND(OR(H817="Novo",H817="Em conversa",H817="Proposta enviada"),J817&lt;&gt;"",J817&lt;TODAY()),"Próximo contato atrasado",IF(AND(H817="Perdido",I817=""),"Falta o motivo da perda",IF(AND(H817="Fechado",K817=""),"Falta o valor fechado",IF(C817="","Falta como chegou","")))))))</f>
        <v/>
      </c>
      <c r="M817" s="14" t="n"/>
      <c r="N817">
        <f>IF(OR(L817="Proposta sem próximo contato",L817="Próximo contato atrasado"),MAX(N$4:N816)+1,"")</f>
        <v/>
      </c>
    </row>
    <row r="818">
      <c r="A818" s="21" t="n"/>
      <c r="B818" s="14" t="n"/>
      <c r="C818" s="22" t="n"/>
      <c r="D818" s="14" t="n"/>
      <c r="E818" s="23" t="n"/>
      <c r="F818" s="22" t="n"/>
      <c r="G818" s="22" t="n"/>
      <c r="H818" s="22" t="n"/>
      <c r="I818" s="22" t="n"/>
      <c r="J818" s="21" t="n"/>
      <c r="K818" s="23" t="n"/>
      <c r="L818" s="24">
        <f>IF(COUNTA(A818:K818)=0,"",IF(A818="","Falta a data do pedido",IF(AND(H818="Proposta enviada",J818=""),"Proposta sem próximo contato",IF(AND(OR(H818="Novo",H818="Em conversa",H818="Proposta enviada"),J818&lt;&gt;"",J818&lt;TODAY()),"Próximo contato atrasado",IF(AND(H818="Perdido",I818=""),"Falta o motivo da perda",IF(AND(H818="Fechado",K818=""),"Falta o valor fechado",IF(C818="","Falta como chegou","")))))))</f>
        <v/>
      </c>
      <c r="M818" s="14" t="n"/>
      <c r="N818">
        <f>IF(OR(L818="Proposta sem próximo contato",L818="Próximo contato atrasado"),MAX(N$4:N817)+1,"")</f>
        <v/>
      </c>
    </row>
    <row r="819">
      <c r="A819" s="21" t="n"/>
      <c r="B819" s="14" t="n"/>
      <c r="C819" s="22" t="n"/>
      <c r="D819" s="14" t="n"/>
      <c r="E819" s="23" t="n"/>
      <c r="F819" s="22" t="n"/>
      <c r="G819" s="22" t="n"/>
      <c r="H819" s="22" t="n"/>
      <c r="I819" s="22" t="n"/>
      <c r="J819" s="21" t="n"/>
      <c r="K819" s="23" t="n"/>
      <c r="L819" s="24">
        <f>IF(COUNTA(A819:K819)=0,"",IF(A819="","Falta a data do pedido",IF(AND(H819="Proposta enviada",J819=""),"Proposta sem próximo contato",IF(AND(OR(H819="Novo",H819="Em conversa",H819="Proposta enviada"),J819&lt;&gt;"",J819&lt;TODAY()),"Próximo contato atrasado",IF(AND(H819="Perdido",I819=""),"Falta o motivo da perda",IF(AND(H819="Fechado",K819=""),"Falta o valor fechado",IF(C819="","Falta como chegou","")))))))</f>
        <v/>
      </c>
      <c r="M819" s="14" t="n"/>
      <c r="N819">
        <f>IF(OR(L819="Proposta sem próximo contato",L819="Próximo contato atrasado"),MAX(N$4:N818)+1,"")</f>
        <v/>
      </c>
    </row>
    <row r="820">
      <c r="A820" s="21" t="n"/>
      <c r="B820" s="14" t="n"/>
      <c r="C820" s="22" t="n"/>
      <c r="D820" s="14" t="n"/>
      <c r="E820" s="23" t="n"/>
      <c r="F820" s="22" t="n"/>
      <c r="G820" s="22" t="n"/>
      <c r="H820" s="22" t="n"/>
      <c r="I820" s="22" t="n"/>
      <c r="J820" s="21" t="n"/>
      <c r="K820" s="23" t="n"/>
      <c r="L820" s="24">
        <f>IF(COUNTA(A820:K820)=0,"",IF(A820="","Falta a data do pedido",IF(AND(H820="Proposta enviada",J820=""),"Proposta sem próximo contato",IF(AND(OR(H820="Novo",H820="Em conversa",H820="Proposta enviada"),J820&lt;&gt;"",J820&lt;TODAY()),"Próximo contato atrasado",IF(AND(H820="Perdido",I820=""),"Falta o motivo da perda",IF(AND(H820="Fechado",K820=""),"Falta o valor fechado",IF(C820="","Falta como chegou","")))))))</f>
        <v/>
      </c>
      <c r="M820" s="14" t="n"/>
      <c r="N820">
        <f>IF(OR(L820="Proposta sem próximo contato",L820="Próximo contato atrasado"),MAX(N$4:N819)+1,"")</f>
        <v/>
      </c>
    </row>
    <row r="821">
      <c r="A821" s="21" t="n"/>
      <c r="B821" s="14" t="n"/>
      <c r="C821" s="22" t="n"/>
      <c r="D821" s="14" t="n"/>
      <c r="E821" s="23" t="n"/>
      <c r="F821" s="22" t="n"/>
      <c r="G821" s="22" t="n"/>
      <c r="H821" s="22" t="n"/>
      <c r="I821" s="22" t="n"/>
      <c r="J821" s="21" t="n"/>
      <c r="K821" s="23" t="n"/>
      <c r="L821" s="24">
        <f>IF(COUNTA(A821:K821)=0,"",IF(A821="","Falta a data do pedido",IF(AND(H821="Proposta enviada",J821=""),"Proposta sem próximo contato",IF(AND(OR(H821="Novo",H821="Em conversa",H821="Proposta enviada"),J821&lt;&gt;"",J821&lt;TODAY()),"Próximo contato atrasado",IF(AND(H821="Perdido",I821=""),"Falta o motivo da perda",IF(AND(H821="Fechado",K821=""),"Falta o valor fechado",IF(C821="","Falta como chegou","")))))))</f>
        <v/>
      </c>
      <c r="M821" s="14" t="n"/>
      <c r="N821">
        <f>IF(OR(L821="Proposta sem próximo contato",L821="Próximo contato atrasado"),MAX(N$4:N820)+1,"")</f>
        <v/>
      </c>
    </row>
    <row r="822">
      <c r="A822" s="21" t="n"/>
      <c r="B822" s="14" t="n"/>
      <c r="C822" s="22" t="n"/>
      <c r="D822" s="14" t="n"/>
      <c r="E822" s="23" t="n"/>
      <c r="F822" s="22" t="n"/>
      <c r="G822" s="22" t="n"/>
      <c r="H822" s="22" t="n"/>
      <c r="I822" s="22" t="n"/>
      <c r="J822" s="21" t="n"/>
      <c r="K822" s="23" t="n"/>
      <c r="L822" s="24">
        <f>IF(COUNTA(A822:K822)=0,"",IF(A822="","Falta a data do pedido",IF(AND(H822="Proposta enviada",J822=""),"Proposta sem próximo contato",IF(AND(OR(H822="Novo",H822="Em conversa",H822="Proposta enviada"),J822&lt;&gt;"",J822&lt;TODAY()),"Próximo contato atrasado",IF(AND(H822="Perdido",I822=""),"Falta o motivo da perda",IF(AND(H822="Fechado",K822=""),"Falta o valor fechado",IF(C822="","Falta como chegou","")))))))</f>
        <v/>
      </c>
      <c r="M822" s="14" t="n"/>
      <c r="N822">
        <f>IF(OR(L822="Proposta sem próximo contato",L822="Próximo contato atrasado"),MAX(N$4:N821)+1,"")</f>
        <v/>
      </c>
    </row>
    <row r="823">
      <c r="A823" s="21" t="n"/>
      <c r="B823" s="14" t="n"/>
      <c r="C823" s="22" t="n"/>
      <c r="D823" s="14" t="n"/>
      <c r="E823" s="23" t="n"/>
      <c r="F823" s="22" t="n"/>
      <c r="G823" s="22" t="n"/>
      <c r="H823" s="22" t="n"/>
      <c r="I823" s="22" t="n"/>
      <c r="J823" s="21" t="n"/>
      <c r="K823" s="23" t="n"/>
      <c r="L823" s="24">
        <f>IF(COUNTA(A823:K823)=0,"",IF(A823="","Falta a data do pedido",IF(AND(H823="Proposta enviada",J823=""),"Proposta sem próximo contato",IF(AND(OR(H823="Novo",H823="Em conversa",H823="Proposta enviada"),J823&lt;&gt;"",J823&lt;TODAY()),"Próximo contato atrasado",IF(AND(H823="Perdido",I823=""),"Falta o motivo da perda",IF(AND(H823="Fechado",K823=""),"Falta o valor fechado",IF(C823="","Falta como chegou","")))))))</f>
        <v/>
      </c>
      <c r="M823" s="14" t="n"/>
      <c r="N823">
        <f>IF(OR(L823="Proposta sem próximo contato",L823="Próximo contato atrasado"),MAX(N$4:N822)+1,"")</f>
        <v/>
      </c>
    </row>
    <row r="824">
      <c r="A824" s="21" t="n"/>
      <c r="B824" s="14" t="n"/>
      <c r="C824" s="22" t="n"/>
      <c r="D824" s="14" t="n"/>
      <c r="E824" s="23" t="n"/>
      <c r="F824" s="22" t="n"/>
      <c r="G824" s="22" t="n"/>
      <c r="H824" s="22" t="n"/>
      <c r="I824" s="22" t="n"/>
      <c r="J824" s="21" t="n"/>
      <c r="K824" s="23" t="n"/>
      <c r="L824" s="24">
        <f>IF(COUNTA(A824:K824)=0,"",IF(A824="","Falta a data do pedido",IF(AND(H824="Proposta enviada",J824=""),"Proposta sem próximo contato",IF(AND(OR(H824="Novo",H824="Em conversa",H824="Proposta enviada"),J824&lt;&gt;"",J824&lt;TODAY()),"Próximo contato atrasado",IF(AND(H824="Perdido",I824=""),"Falta o motivo da perda",IF(AND(H824="Fechado",K824=""),"Falta o valor fechado",IF(C824="","Falta como chegou","")))))))</f>
        <v/>
      </c>
      <c r="M824" s="14" t="n"/>
      <c r="N824">
        <f>IF(OR(L824="Proposta sem próximo contato",L824="Próximo contato atrasado"),MAX(N$4:N823)+1,"")</f>
        <v/>
      </c>
    </row>
    <row r="825">
      <c r="A825" s="21" t="n"/>
      <c r="B825" s="14" t="n"/>
      <c r="C825" s="22" t="n"/>
      <c r="D825" s="14" t="n"/>
      <c r="E825" s="23" t="n"/>
      <c r="F825" s="22" t="n"/>
      <c r="G825" s="22" t="n"/>
      <c r="H825" s="22" t="n"/>
      <c r="I825" s="22" t="n"/>
      <c r="J825" s="21" t="n"/>
      <c r="K825" s="23" t="n"/>
      <c r="L825" s="24">
        <f>IF(COUNTA(A825:K825)=0,"",IF(A825="","Falta a data do pedido",IF(AND(H825="Proposta enviada",J825=""),"Proposta sem próximo contato",IF(AND(OR(H825="Novo",H825="Em conversa",H825="Proposta enviada"),J825&lt;&gt;"",J825&lt;TODAY()),"Próximo contato atrasado",IF(AND(H825="Perdido",I825=""),"Falta o motivo da perda",IF(AND(H825="Fechado",K825=""),"Falta o valor fechado",IF(C825="","Falta como chegou","")))))))</f>
        <v/>
      </c>
      <c r="M825" s="14" t="n"/>
      <c r="N825">
        <f>IF(OR(L825="Proposta sem próximo contato",L825="Próximo contato atrasado"),MAX(N$4:N824)+1,"")</f>
        <v/>
      </c>
    </row>
    <row r="826">
      <c r="A826" s="21" t="n"/>
      <c r="B826" s="14" t="n"/>
      <c r="C826" s="22" t="n"/>
      <c r="D826" s="14" t="n"/>
      <c r="E826" s="23" t="n"/>
      <c r="F826" s="22" t="n"/>
      <c r="G826" s="22" t="n"/>
      <c r="H826" s="22" t="n"/>
      <c r="I826" s="22" t="n"/>
      <c r="J826" s="21" t="n"/>
      <c r="K826" s="23" t="n"/>
      <c r="L826" s="24">
        <f>IF(COUNTA(A826:K826)=0,"",IF(A826="","Falta a data do pedido",IF(AND(H826="Proposta enviada",J826=""),"Proposta sem próximo contato",IF(AND(OR(H826="Novo",H826="Em conversa",H826="Proposta enviada"),J826&lt;&gt;"",J826&lt;TODAY()),"Próximo contato atrasado",IF(AND(H826="Perdido",I826=""),"Falta o motivo da perda",IF(AND(H826="Fechado",K826=""),"Falta o valor fechado",IF(C826="","Falta como chegou","")))))))</f>
        <v/>
      </c>
      <c r="M826" s="14" t="n"/>
      <c r="N826">
        <f>IF(OR(L826="Proposta sem próximo contato",L826="Próximo contato atrasado"),MAX(N$4:N825)+1,"")</f>
        <v/>
      </c>
    </row>
    <row r="827">
      <c r="A827" s="21" t="n"/>
      <c r="B827" s="14" t="n"/>
      <c r="C827" s="22" t="n"/>
      <c r="D827" s="14" t="n"/>
      <c r="E827" s="23" t="n"/>
      <c r="F827" s="22" t="n"/>
      <c r="G827" s="22" t="n"/>
      <c r="H827" s="22" t="n"/>
      <c r="I827" s="22" t="n"/>
      <c r="J827" s="21" t="n"/>
      <c r="K827" s="23" t="n"/>
      <c r="L827" s="24">
        <f>IF(COUNTA(A827:K827)=0,"",IF(A827="","Falta a data do pedido",IF(AND(H827="Proposta enviada",J827=""),"Proposta sem próximo contato",IF(AND(OR(H827="Novo",H827="Em conversa",H827="Proposta enviada"),J827&lt;&gt;"",J827&lt;TODAY()),"Próximo contato atrasado",IF(AND(H827="Perdido",I827=""),"Falta o motivo da perda",IF(AND(H827="Fechado",K827=""),"Falta o valor fechado",IF(C827="","Falta como chegou","")))))))</f>
        <v/>
      </c>
      <c r="M827" s="14" t="n"/>
      <c r="N827">
        <f>IF(OR(L827="Proposta sem próximo contato",L827="Próximo contato atrasado"),MAX(N$4:N826)+1,"")</f>
        <v/>
      </c>
    </row>
    <row r="828">
      <c r="A828" s="21" t="n"/>
      <c r="B828" s="14" t="n"/>
      <c r="C828" s="22" t="n"/>
      <c r="D828" s="14" t="n"/>
      <c r="E828" s="23" t="n"/>
      <c r="F828" s="22" t="n"/>
      <c r="G828" s="22" t="n"/>
      <c r="H828" s="22" t="n"/>
      <c r="I828" s="22" t="n"/>
      <c r="J828" s="21" t="n"/>
      <c r="K828" s="23" t="n"/>
      <c r="L828" s="24">
        <f>IF(COUNTA(A828:K828)=0,"",IF(A828="","Falta a data do pedido",IF(AND(H828="Proposta enviada",J828=""),"Proposta sem próximo contato",IF(AND(OR(H828="Novo",H828="Em conversa",H828="Proposta enviada"),J828&lt;&gt;"",J828&lt;TODAY()),"Próximo contato atrasado",IF(AND(H828="Perdido",I828=""),"Falta o motivo da perda",IF(AND(H828="Fechado",K828=""),"Falta o valor fechado",IF(C828="","Falta como chegou","")))))))</f>
        <v/>
      </c>
      <c r="M828" s="14" t="n"/>
      <c r="N828">
        <f>IF(OR(L828="Proposta sem próximo contato",L828="Próximo contato atrasado"),MAX(N$4:N827)+1,"")</f>
        <v/>
      </c>
    </row>
    <row r="829">
      <c r="A829" s="21" t="n"/>
      <c r="B829" s="14" t="n"/>
      <c r="C829" s="22" t="n"/>
      <c r="D829" s="14" t="n"/>
      <c r="E829" s="23" t="n"/>
      <c r="F829" s="22" t="n"/>
      <c r="G829" s="22" t="n"/>
      <c r="H829" s="22" t="n"/>
      <c r="I829" s="22" t="n"/>
      <c r="J829" s="21" t="n"/>
      <c r="K829" s="23" t="n"/>
      <c r="L829" s="24">
        <f>IF(COUNTA(A829:K829)=0,"",IF(A829="","Falta a data do pedido",IF(AND(H829="Proposta enviada",J829=""),"Proposta sem próximo contato",IF(AND(OR(H829="Novo",H829="Em conversa",H829="Proposta enviada"),J829&lt;&gt;"",J829&lt;TODAY()),"Próximo contato atrasado",IF(AND(H829="Perdido",I829=""),"Falta o motivo da perda",IF(AND(H829="Fechado",K829=""),"Falta o valor fechado",IF(C829="","Falta como chegou","")))))))</f>
        <v/>
      </c>
      <c r="M829" s="14" t="n"/>
      <c r="N829">
        <f>IF(OR(L829="Proposta sem próximo contato",L829="Próximo contato atrasado"),MAX(N$4:N828)+1,"")</f>
        <v/>
      </c>
    </row>
    <row r="830">
      <c r="A830" s="21" t="n"/>
      <c r="B830" s="14" t="n"/>
      <c r="C830" s="22" t="n"/>
      <c r="D830" s="14" t="n"/>
      <c r="E830" s="23" t="n"/>
      <c r="F830" s="22" t="n"/>
      <c r="G830" s="22" t="n"/>
      <c r="H830" s="22" t="n"/>
      <c r="I830" s="22" t="n"/>
      <c r="J830" s="21" t="n"/>
      <c r="K830" s="23" t="n"/>
      <c r="L830" s="24">
        <f>IF(COUNTA(A830:K830)=0,"",IF(A830="","Falta a data do pedido",IF(AND(H830="Proposta enviada",J830=""),"Proposta sem próximo contato",IF(AND(OR(H830="Novo",H830="Em conversa",H830="Proposta enviada"),J830&lt;&gt;"",J830&lt;TODAY()),"Próximo contato atrasado",IF(AND(H830="Perdido",I830=""),"Falta o motivo da perda",IF(AND(H830="Fechado",K830=""),"Falta o valor fechado",IF(C830="","Falta como chegou","")))))))</f>
        <v/>
      </c>
      <c r="M830" s="14" t="n"/>
      <c r="N830">
        <f>IF(OR(L830="Proposta sem próximo contato",L830="Próximo contato atrasado"),MAX(N$4:N829)+1,"")</f>
        <v/>
      </c>
    </row>
    <row r="831">
      <c r="A831" s="21" t="n"/>
      <c r="B831" s="14" t="n"/>
      <c r="C831" s="22" t="n"/>
      <c r="D831" s="14" t="n"/>
      <c r="E831" s="23" t="n"/>
      <c r="F831" s="22" t="n"/>
      <c r="G831" s="22" t="n"/>
      <c r="H831" s="22" t="n"/>
      <c r="I831" s="22" t="n"/>
      <c r="J831" s="21" t="n"/>
      <c r="K831" s="23" t="n"/>
      <c r="L831" s="24">
        <f>IF(COUNTA(A831:K831)=0,"",IF(A831="","Falta a data do pedido",IF(AND(H831="Proposta enviada",J831=""),"Proposta sem próximo contato",IF(AND(OR(H831="Novo",H831="Em conversa",H831="Proposta enviada"),J831&lt;&gt;"",J831&lt;TODAY()),"Próximo contato atrasado",IF(AND(H831="Perdido",I831=""),"Falta o motivo da perda",IF(AND(H831="Fechado",K831=""),"Falta o valor fechado",IF(C831="","Falta como chegou","")))))))</f>
        <v/>
      </c>
      <c r="M831" s="14" t="n"/>
      <c r="N831">
        <f>IF(OR(L831="Proposta sem próximo contato",L831="Próximo contato atrasado"),MAX(N$4:N830)+1,"")</f>
        <v/>
      </c>
    </row>
    <row r="832">
      <c r="A832" s="21" t="n"/>
      <c r="B832" s="14" t="n"/>
      <c r="C832" s="22" t="n"/>
      <c r="D832" s="14" t="n"/>
      <c r="E832" s="23" t="n"/>
      <c r="F832" s="22" t="n"/>
      <c r="G832" s="22" t="n"/>
      <c r="H832" s="22" t="n"/>
      <c r="I832" s="22" t="n"/>
      <c r="J832" s="21" t="n"/>
      <c r="K832" s="23" t="n"/>
      <c r="L832" s="24">
        <f>IF(COUNTA(A832:K832)=0,"",IF(A832="","Falta a data do pedido",IF(AND(H832="Proposta enviada",J832=""),"Proposta sem próximo contato",IF(AND(OR(H832="Novo",H832="Em conversa",H832="Proposta enviada"),J832&lt;&gt;"",J832&lt;TODAY()),"Próximo contato atrasado",IF(AND(H832="Perdido",I832=""),"Falta o motivo da perda",IF(AND(H832="Fechado",K832=""),"Falta o valor fechado",IF(C832="","Falta como chegou","")))))))</f>
        <v/>
      </c>
      <c r="M832" s="14" t="n"/>
      <c r="N832">
        <f>IF(OR(L832="Proposta sem próximo contato",L832="Próximo contato atrasado"),MAX(N$4:N831)+1,"")</f>
        <v/>
      </c>
    </row>
    <row r="833">
      <c r="A833" s="21" t="n"/>
      <c r="B833" s="14" t="n"/>
      <c r="C833" s="22" t="n"/>
      <c r="D833" s="14" t="n"/>
      <c r="E833" s="23" t="n"/>
      <c r="F833" s="22" t="n"/>
      <c r="G833" s="22" t="n"/>
      <c r="H833" s="22" t="n"/>
      <c r="I833" s="22" t="n"/>
      <c r="J833" s="21" t="n"/>
      <c r="K833" s="23" t="n"/>
      <c r="L833" s="24">
        <f>IF(COUNTA(A833:K833)=0,"",IF(A833="","Falta a data do pedido",IF(AND(H833="Proposta enviada",J833=""),"Proposta sem próximo contato",IF(AND(OR(H833="Novo",H833="Em conversa",H833="Proposta enviada"),J833&lt;&gt;"",J833&lt;TODAY()),"Próximo contato atrasado",IF(AND(H833="Perdido",I833=""),"Falta o motivo da perda",IF(AND(H833="Fechado",K833=""),"Falta o valor fechado",IF(C833="","Falta como chegou","")))))))</f>
        <v/>
      </c>
      <c r="M833" s="14" t="n"/>
      <c r="N833">
        <f>IF(OR(L833="Proposta sem próximo contato",L833="Próximo contato atrasado"),MAX(N$4:N832)+1,"")</f>
        <v/>
      </c>
    </row>
    <row r="834">
      <c r="A834" s="21" t="n"/>
      <c r="B834" s="14" t="n"/>
      <c r="C834" s="22" t="n"/>
      <c r="D834" s="14" t="n"/>
      <c r="E834" s="23" t="n"/>
      <c r="F834" s="22" t="n"/>
      <c r="G834" s="22" t="n"/>
      <c r="H834" s="22" t="n"/>
      <c r="I834" s="22" t="n"/>
      <c r="J834" s="21" t="n"/>
      <c r="K834" s="23" t="n"/>
      <c r="L834" s="24">
        <f>IF(COUNTA(A834:K834)=0,"",IF(A834="","Falta a data do pedido",IF(AND(H834="Proposta enviada",J834=""),"Proposta sem próximo contato",IF(AND(OR(H834="Novo",H834="Em conversa",H834="Proposta enviada"),J834&lt;&gt;"",J834&lt;TODAY()),"Próximo contato atrasado",IF(AND(H834="Perdido",I834=""),"Falta o motivo da perda",IF(AND(H834="Fechado",K834=""),"Falta o valor fechado",IF(C834="","Falta como chegou","")))))))</f>
        <v/>
      </c>
      <c r="M834" s="14" t="n"/>
      <c r="N834">
        <f>IF(OR(L834="Proposta sem próximo contato",L834="Próximo contato atrasado"),MAX(N$4:N833)+1,"")</f>
        <v/>
      </c>
    </row>
    <row r="835">
      <c r="A835" s="21" t="n"/>
      <c r="B835" s="14" t="n"/>
      <c r="C835" s="22" t="n"/>
      <c r="D835" s="14" t="n"/>
      <c r="E835" s="23" t="n"/>
      <c r="F835" s="22" t="n"/>
      <c r="G835" s="22" t="n"/>
      <c r="H835" s="22" t="n"/>
      <c r="I835" s="22" t="n"/>
      <c r="J835" s="21" t="n"/>
      <c r="K835" s="23" t="n"/>
      <c r="L835" s="24">
        <f>IF(COUNTA(A835:K835)=0,"",IF(A835="","Falta a data do pedido",IF(AND(H835="Proposta enviada",J835=""),"Proposta sem próximo contato",IF(AND(OR(H835="Novo",H835="Em conversa",H835="Proposta enviada"),J835&lt;&gt;"",J835&lt;TODAY()),"Próximo contato atrasado",IF(AND(H835="Perdido",I835=""),"Falta o motivo da perda",IF(AND(H835="Fechado",K835=""),"Falta o valor fechado",IF(C835="","Falta como chegou","")))))))</f>
        <v/>
      </c>
      <c r="M835" s="14" t="n"/>
      <c r="N835">
        <f>IF(OR(L835="Proposta sem próximo contato",L835="Próximo contato atrasado"),MAX(N$4:N834)+1,"")</f>
        <v/>
      </c>
    </row>
    <row r="836">
      <c r="A836" s="21" t="n"/>
      <c r="B836" s="14" t="n"/>
      <c r="C836" s="22" t="n"/>
      <c r="D836" s="14" t="n"/>
      <c r="E836" s="23" t="n"/>
      <c r="F836" s="22" t="n"/>
      <c r="G836" s="22" t="n"/>
      <c r="H836" s="22" t="n"/>
      <c r="I836" s="22" t="n"/>
      <c r="J836" s="21" t="n"/>
      <c r="K836" s="23" t="n"/>
      <c r="L836" s="24">
        <f>IF(COUNTA(A836:K836)=0,"",IF(A836="","Falta a data do pedido",IF(AND(H836="Proposta enviada",J836=""),"Proposta sem próximo contato",IF(AND(OR(H836="Novo",H836="Em conversa",H836="Proposta enviada"),J836&lt;&gt;"",J836&lt;TODAY()),"Próximo contato atrasado",IF(AND(H836="Perdido",I836=""),"Falta o motivo da perda",IF(AND(H836="Fechado",K836=""),"Falta o valor fechado",IF(C836="","Falta como chegou","")))))))</f>
        <v/>
      </c>
      <c r="M836" s="14" t="n"/>
      <c r="N836">
        <f>IF(OR(L836="Proposta sem próximo contato",L836="Próximo contato atrasado"),MAX(N$4:N835)+1,"")</f>
        <v/>
      </c>
    </row>
    <row r="837">
      <c r="A837" s="21" t="n"/>
      <c r="B837" s="14" t="n"/>
      <c r="C837" s="22" t="n"/>
      <c r="D837" s="14" t="n"/>
      <c r="E837" s="23" t="n"/>
      <c r="F837" s="22" t="n"/>
      <c r="G837" s="22" t="n"/>
      <c r="H837" s="22" t="n"/>
      <c r="I837" s="22" t="n"/>
      <c r="J837" s="21" t="n"/>
      <c r="K837" s="23" t="n"/>
      <c r="L837" s="24">
        <f>IF(COUNTA(A837:K837)=0,"",IF(A837="","Falta a data do pedido",IF(AND(H837="Proposta enviada",J837=""),"Proposta sem próximo contato",IF(AND(OR(H837="Novo",H837="Em conversa",H837="Proposta enviada"),J837&lt;&gt;"",J837&lt;TODAY()),"Próximo contato atrasado",IF(AND(H837="Perdido",I837=""),"Falta o motivo da perda",IF(AND(H837="Fechado",K837=""),"Falta o valor fechado",IF(C837="","Falta como chegou","")))))))</f>
        <v/>
      </c>
      <c r="M837" s="14" t="n"/>
      <c r="N837">
        <f>IF(OR(L837="Proposta sem próximo contato",L837="Próximo contato atrasado"),MAX(N$4:N836)+1,"")</f>
        <v/>
      </c>
    </row>
    <row r="838">
      <c r="A838" s="21" t="n"/>
      <c r="B838" s="14" t="n"/>
      <c r="C838" s="22" t="n"/>
      <c r="D838" s="14" t="n"/>
      <c r="E838" s="23" t="n"/>
      <c r="F838" s="22" t="n"/>
      <c r="G838" s="22" t="n"/>
      <c r="H838" s="22" t="n"/>
      <c r="I838" s="22" t="n"/>
      <c r="J838" s="21" t="n"/>
      <c r="K838" s="23" t="n"/>
      <c r="L838" s="24">
        <f>IF(COUNTA(A838:K838)=0,"",IF(A838="","Falta a data do pedido",IF(AND(H838="Proposta enviada",J838=""),"Proposta sem próximo contato",IF(AND(OR(H838="Novo",H838="Em conversa",H838="Proposta enviada"),J838&lt;&gt;"",J838&lt;TODAY()),"Próximo contato atrasado",IF(AND(H838="Perdido",I838=""),"Falta o motivo da perda",IF(AND(H838="Fechado",K838=""),"Falta o valor fechado",IF(C838="","Falta como chegou","")))))))</f>
        <v/>
      </c>
      <c r="M838" s="14" t="n"/>
      <c r="N838">
        <f>IF(OR(L838="Proposta sem próximo contato",L838="Próximo contato atrasado"),MAX(N$4:N837)+1,"")</f>
        <v/>
      </c>
    </row>
    <row r="839">
      <c r="A839" s="21" t="n"/>
      <c r="B839" s="14" t="n"/>
      <c r="C839" s="22" t="n"/>
      <c r="D839" s="14" t="n"/>
      <c r="E839" s="23" t="n"/>
      <c r="F839" s="22" t="n"/>
      <c r="G839" s="22" t="n"/>
      <c r="H839" s="22" t="n"/>
      <c r="I839" s="22" t="n"/>
      <c r="J839" s="21" t="n"/>
      <c r="K839" s="23" t="n"/>
      <c r="L839" s="24">
        <f>IF(COUNTA(A839:K839)=0,"",IF(A839="","Falta a data do pedido",IF(AND(H839="Proposta enviada",J839=""),"Proposta sem próximo contato",IF(AND(OR(H839="Novo",H839="Em conversa",H839="Proposta enviada"),J839&lt;&gt;"",J839&lt;TODAY()),"Próximo contato atrasado",IF(AND(H839="Perdido",I839=""),"Falta o motivo da perda",IF(AND(H839="Fechado",K839=""),"Falta o valor fechado",IF(C839="","Falta como chegou","")))))))</f>
        <v/>
      </c>
      <c r="M839" s="14" t="n"/>
      <c r="N839">
        <f>IF(OR(L839="Proposta sem próximo contato",L839="Próximo contato atrasado"),MAX(N$4:N838)+1,"")</f>
        <v/>
      </c>
    </row>
    <row r="840">
      <c r="A840" s="21" t="n"/>
      <c r="B840" s="14" t="n"/>
      <c r="C840" s="22" t="n"/>
      <c r="D840" s="14" t="n"/>
      <c r="E840" s="23" t="n"/>
      <c r="F840" s="22" t="n"/>
      <c r="G840" s="22" t="n"/>
      <c r="H840" s="22" t="n"/>
      <c r="I840" s="22" t="n"/>
      <c r="J840" s="21" t="n"/>
      <c r="K840" s="23" t="n"/>
      <c r="L840" s="24">
        <f>IF(COUNTA(A840:K840)=0,"",IF(A840="","Falta a data do pedido",IF(AND(H840="Proposta enviada",J840=""),"Proposta sem próximo contato",IF(AND(OR(H840="Novo",H840="Em conversa",H840="Proposta enviada"),J840&lt;&gt;"",J840&lt;TODAY()),"Próximo contato atrasado",IF(AND(H840="Perdido",I840=""),"Falta o motivo da perda",IF(AND(H840="Fechado",K840=""),"Falta o valor fechado",IF(C840="","Falta como chegou","")))))))</f>
        <v/>
      </c>
      <c r="M840" s="14" t="n"/>
      <c r="N840">
        <f>IF(OR(L840="Proposta sem próximo contato",L840="Próximo contato atrasado"),MAX(N$4:N839)+1,"")</f>
        <v/>
      </c>
    </row>
    <row r="841">
      <c r="A841" s="21" t="n"/>
      <c r="B841" s="14" t="n"/>
      <c r="C841" s="22" t="n"/>
      <c r="D841" s="14" t="n"/>
      <c r="E841" s="23" t="n"/>
      <c r="F841" s="22" t="n"/>
      <c r="G841" s="22" t="n"/>
      <c r="H841" s="22" t="n"/>
      <c r="I841" s="22" t="n"/>
      <c r="J841" s="21" t="n"/>
      <c r="K841" s="23" t="n"/>
      <c r="L841" s="24">
        <f>IF(COUNTA(A841:K841)=0,"",IF(A841="","Falta a data do pedido",IF(AND(H841="Proposta enviada",J841=""),"Proposta sem próximo contato",IF(AND(OR(H841="Novo",H841="Em conversa",H841="Proposta enviada"),J841&lt;&gt;"",J841&lt;TODAY()),"Próximo contato atrasado",IF(AND(H841="Perdido",I841=""),"Falta o motivo da perda",IF(AND(H841="Fechado",K841=""),"Falta o valor fechado",IF(C841="","Falta como chegou","")))))))</f>
        <v/>
      </c>
      <c r="M841" s="14" t="n"/>
      <c r="N841">
        <f>IF(OR(L841="Proposta sem próximo contato",L841="Próximo contato atrasado"),MAX(N$4:N840)+1,"")</f>
        <v/>
      </c>
    </row>
    <row r="842">
      <c r="A842" s="21" t="n"/>
      <c r="B842" s="14" t="n"/>
      <c r="C842" s="22" t="n"/>
      <c r="D842" s="14" t="n"/>
      <c r="E842" s="23" t="n"/>
      <c r="F842" s="22" t="n"/>
      <c r="G842" s="22" t="n"/>
      <c r="H842" s="22" t="n"/>
      <c r="I842" s="22" t="n"/>
      <c r="J842" s="21" t="n"/>
      <c r="K842" s="23" t="n"/>
      <c r="L842" s="24">
        <f>IF(COUNTA(A842:K842)=0,"",IF(A842="","Falta a data do pedido",IF(AND(H842="Proposta enviada",J842=""),"Proposta sem próximo contato",IF(AND(OR(H842="Novo",H842="Em conversa",H842="Proposta enviada"),J842&lt;&gt;"",J842&lt;TODAY()),"Próximo contato atrasado",IF(AND(H842="Perdido",I842=""),"Falta o motivo da perda",IF(AND(H842="Fechado",K842=""),"Falta o valor fechado",IF(C842="","Falta como chegou","")))))))</f>
        <v/>
      </c>
      <c r="M842" s="14" t="n"/>
      <c r="N842">
        <f>IF(OR(L842="Proposta sem próximo contato",L842="Próximo contato atrasado"),MAX(N$4:N841)+1,"")</f>
        <v/>
      </c>
    </row>
    <row r="843">
      <c r="A843" s="21" t="n"/>
      <c r="B843" s="14" t="n"/>
      <c r="C843" s="22" t="n"/>
      <c r="D843" s="14" t="n"/>
      <c r="E843" s="23" t="n"/>
      <c r="F843" s="22" t="n"/>
      <c r="G843" s="22" t="n"/>
      <c r="H843" s="22" t="n"/>
      <c r="I843" s="22" t="n"/>
      <c r="J843" s="21" t="n"/>
      <c r="K843" s="23" t="n"/>
      <c r="L843" s="24">
        <f>IF(COUNTA(A843:K843)=0,"",IF(A843="","Falta a data do pedido",IF(AND(H843="Proposta enviada",J843=""),"Proposta sem próximo contato",IF(AND(OR(H843="Novo",H843="Em conversa",H843="Proposta enviada"),J843&lt;&gt;"",J843&lt;TODAY()),"Próximo contato atrasado",IF(AND(H843="Perdido",I843=""),"Falta o motivo da perda",IF(AND(H843="Fechado",K843=""),"Falta o valor fechado",IF(C843="","Falta como chegou","")))))))</f>
        <v/>
      </c>
      <c r="M843" s="14" t="n"/>
      <c r="N843">
        <f>IF(OR(L843="Proposta sem próximo contato",L843="Próximo contato atrasado"),MAX(N$4:N842)+1,"")</f>
        <v/>
      </c>
    </row>
    <row r="844">
      <c r="A844" s="21" t="n"/>
      <c r="B844" s="14" t="n"/>
      <c r="C844" s="22" t="n"/>
      <c r="D844" s="14" t="n"/>
      <c r="E844" s="23" t="n"/>
      <c r="F844" s="22" t="n"/>
      <c r="G844" s="22" t="n"/>
      <c r="H844" s="22" t="n"/>
      <c r="I844" s="22" t="n"/>
      <c r="J844" s="21" t="n"/>
      <c r="K844" s="23" t="n"/>
      <c r="L844" s="24">
        <f>IF(COUNTA(A844:K844)=0,"",IF(A844="","Falta a data do pedido",IF(AND(H844="Proposta enviada",J844=""),"Proposta sem próximo contato",IF(AND(OR(H844="Novo",H844="Em conversa",H844="Proposta enviada"),J844&lt;&gt;"",J844&lt;TODAY()),"Próximo contato atrasado",IF(AND(H844="Perdido",I844=""),"Falta o motivo da perda",IF(AND(H844="Fechado",K844=""),"Falta o valor fechado",IF(C844="","Falta como chegou","")))))))</f>
        <v/>
      </c>
      <c r="M844" s="14" t="n"/>
      <c r="N844">
        <f>IF(OR(L844="Proposta sem próximo contato",L844="Próximo contato atrasado"),MAX(N$4:N843)+1,"")</f>
        <v/>
      </c>
    </row>
    <row r="845">
      <c r="A845" s="21" t="n"/>
      <c r="B845" s="14" t="n"/>
      <c r="C845" s="22" t="n"/>
      <c r="D845" s="14" t="n"/>
      <c r="E845" s="23" t="n"/>
      <c r="F845" s="22" t="n"/>
      <c r="G845" s="22" t="n"/>
      <c r="H845" s="22" t="n"/>
      <c r="I845" s="22" t="n"/>
      <c r="J845" s="21" t="n"/>
      <c r="K845" s="23" t="n"/>
      <c r="L845" s="24">
        <f>IF(COUNTA(A845:K845)=0,"",IF(A845="","Falta a data do pedido",IF(AND(H845="Proposta enviada",J845=""),"Proposta sem próximo contato",IF(AND(OR(H845="Novo",H845="Em conversa",H845="Proposta enviada"),J845&lt;&gt;"",J845&lt;TODAY()),"Próximo contato atrasado",IF(AND(H845="Perdido",I845=""),"Falta o motivo da perda",IF(AND(H845="Fechado",K845=""),"Falta o valor fechado",IF(C845="","Falta como chegou","")))))))</f>
        <v/>
      </c>
      <c r="M845" s="14" t="n"/>
      <c r="N845">
        <f>IF(OR(L845="Proposta sem próximo contato",L845="Próximo contato atrasado"),MAX(N$4:N844)+1,"")</f>
        <v/>
      </c>
    </row>
    <row r="846">
      <c r="A846" s="21" t="n"/>
      <c r="B846" s="14" t="n"/>
      <c r="C846" s="22" t="n"/>
      <c r="D846" s="14" t="n"/>
      <c r="E846" s="23" t="n"/>
      <c r="F846" s="22" t="n"/>
      <c r="G846" s="22" t="n"/>
      <c r="H846" s="22" t="n"/>
      <c r="I846" s="22" t="n"/>
      <c r="J846" s="21" t="n"/>
      <c r="K846" s="23" t="n"/>
      <c r="L846" s="24">
        <f>IF(COUNTA(A846:K846)=0,"",IF(A846="","Falta a data do pedido",IF(AND(H846="Proposta enviada",J846=""),"Proposta sem próximo contato",IF(AND(OR(H846="Novo",H846="Em conversa",H846="Proposta enviada"),J846&lt;&gt;"",J846&lt;TODAY()),"Próximo contato atrasado",IF(AND(H846="Perdido",I846=""),"Falta o motivo da perda",IF(AND(H846="Fechado",K846=""),"Falta o valor fechado",IF(C846="","Falta como chegou","")))))))</f>
        <v/>
      </c>
      <c r="M846" s="14" t="n"/>
      <c r="N846">
        <f>IF(OR(L846="Proposta sem próximo contato",L846="Próximo contato atrasado"),MAX(N$4:N845)+1,"")</f>
        <v/>
      </c>
    </row>
    <row r="847">
      <c r="A847" s="21" t="n"/>
      <c r="B847" s="14" t="n"/>
      <c r="C847" s="22" t="n"/>
      <c r="D847" s="14" t="n"/>
      <c r="E847" s="23" t="n"/>
      <c r="F847" s="22" t="n"/>
      <c r="G847" s="22" t="n"/>
      <c r="H847" s="22" t="n"/>
      <c r="I847" s="22" t="n"/>
      <c r="J847" s="21" t="n"/>
      <c r="K847" s="23" t="n"/>
      <c r="L847" s="24">
        <f>IF(COUNTA(A847:K847)=0,"",IF(A847="","Falta a data do pedido",IF(AND(H847="Proposta enviada",J847=""),"Proposta sem próximo contato",IF(AND(OR(H847="Novo",H847="Em conversa",H847="Proposta enviada"),J847&lt;&gt;"",J847&lt;TODAY()),"Próximo contato atrasado",IF(AND(H847="Perdido",I847=""),"Falta o motivo da perda",IF(AND(H847="Fechado",K847=""),"Falta o valor fechado",IF(C847="","Falta como chegou","")))))))</f>
        <v/>
      </c>
      <c r="M847" s="14" t="n"/>
      <c r="N847">
        <f>IF(OR(L847="Proposta sem próximo contato",L847="Próximo contato atrasado"),MAX(N$4:N846)+1,"")</f>
        <v/>
      </c>
    </row>
    <row r="848">
      <c r="A848" s="21" t="n"/>
      <c r="B848" s="14" t="n"/>
      <c r="C848" s="22" t="n"/>
      <c r="D848" s="14" t="n"/>
      <c r="E848" s="23" t="n"/>
      <c r="F848" s="22" t="n"/>
      <c r="G848" s="22" t="n"/>
      <c r="H848" s="22" t="n"/>
      <c r="I848" s="22" t="n"/>
      <c r="J848" s="21" t="n"/>
      <c r="K848" s="23" t="n"/>
      <c r="L848" s="24">
        <f>IF(COUNTA(A848:K848)=0,"",IF(A848="","Falta a data do pedido",IF(AND(H848="Proposta enviada",J848=""),"Proposta sem próximo contato",IF(AND(OR(H848="Novo",H848="Em conversa",H848="Proposta enviada"),J848&lt;&gt;"",J848&lt;TODAY()),"Próximo contato atrasado",IF(AND(H848="Perdido",I848=""),"Falta o motivo da perda",IF(AND(H848="Fechado",K848=""),"Falta o valor fechado",IF(C848="","Falta como chegou","")))))))</f>
        <v/>
      </c>
      <c r="M848" s="14" t="n"/>
      <c r="N848">
        <f>IF(OR(L848="Proposta sem próximo contato",L848="Próximo contato atrasado"),MAX(N$4:N847)+1,"")</f>
        <v/>
      </c>
    </row>
    <row r="849">
      <c r="A849" s="21" t="n"/>
      <c r="B849" s="14" t="n"/>
      <c r="C849" s="22" t="n"/>
      <c r="D849" s="14" t="n"/>
      <c r="E849" s="23" t="n"/>
      <c r="F849" s="22" t="n"/>
      <c r="G849" s="22" t="n"/>
      <c r="H849" s="22" t="n"/>
      <c r="I849" s="22" t="n"/>
      <c r="J849" s="21" t="n"/>
      <c r="K849" s="23" t="n"/>
      <c r="L849" s="24">
        <f>IF(COUNTA(A849:K849)=0,"",IF(A849="","Falta a data do pedido",IF(AND(H849="Proposta enviada",J849=""),"Proposta sem próximo contato",IF(AND(OR(H849="Novo",H849="Em conversa",H849="Proposta enviada"),J849&lt;&gt;"",J849&lt;TODAY()),"Próximo contato atrasado",IF(AND(H849="Perdido",I849=""),"Falta o motivo da perda",IF(AND(H849="Fechado",K849=""),"Falta o valor fechado",IF(C849="","Falta como chegou","")))))))</f>
        <v/>
      </c>
      <c r="M849" s="14" t="n"/>
      <c r="N849">
        <f>IF(OR(L849="Proposta sem próximo contato",L849="Próximo contato atrasado"),MAX(N$4:N848)+1,"")</f>
        <v/>
      </c>
    </row>
    <row r="850">
      <c r="A850" s="21" t="n"/>
      <c r="B850" s="14" t="n"/>
      <c r="C850" s="22" t="n"/>
      <c r="D850" s="14" t="n"/>
      <c r="E850" s="23" t="n"/>
      <c r="F850" s="22" t="n"/>
      <c r="G850" s="22" t="n"/>
      <c r="H850" s="22" t="n"/>
      <c r="I850" s="22" t="n"/>
      <c r="J850" s="21" t="n"/>
      <c r="K850" s="23" t="n"/>
      <c r="L850" s="24">
        <f>IF(COUNTA(A850:K850)=0,"",IF(A850="","Falta a data do pedido",IF(AND(H850="Proposta enviada",J850=""),"Proposta sem próximo contato",IF(AND(OR(H850="Novo",H850="Em conversa",H850="Proposta enviada"),J850&lt;&gt;"",J850&lt;TODAY()),"Próximo contato atrasado",IF(AND(H850="Perdido",I850=""),"Falta o motivo da perda",IF(AND(H850="Fechado",K850=""),"Falta o valor fechado",IF(C850="","Falta como chegou","")))))))</f>
        <v/>
      </c>
      <c r="M850" s="14" t="n"/>
      <c r="N850">
        <f>IF(OR(L850="Proposta sem próximo contato",L850="Próximo contato atrasado"),MAX(N$4:N849)+1,"")</f>
        <v/>
      </c>
    </row>
    <row r="851">
      <c r="A851" s="21" t="n"/>
      <c r="B851" s="14" t="n"/>
      <c r="C851" s="22" t="n"/>
      <c r="D851" s="14" t="n"/>
      <c r="E851" s="23" t="n"/>
      <c r="F851" s="22" t="n"/>
      <c r="G851" s="22" t="n"/>
      <c r="H851" s="22" t="n"/>
      <c r="I851" s="22" t="n"/>
      <c r="J851" s="21" t="n"/>
      <c r="K851" s="23" t="n"/>
      <c r="L851" s="24">
        <f>IF(COUNTA(A851:K851)=0,"",IF(A851="","Falta a data do pedido",IF(AND(H851="Proposta enviada",J851=""),"Proposta sem próximo contato",IF(AND(OR(H851="Novo",H851="Em conversa",H851="Proposta enviada"),J851&lt;&gt;"",J851&lt;TODAY()),"Próximo contato atrasado",IF(AND(H851="Perdido",I851=""),"Falta o motivo da perda",IF(AND(H851="Fechado",K851=""),"Falta o valor fechado",IF(C851="","Falta como chegou","")))))))</f>
        <v/>
      </c>
      <c r="M851" s="14" t="n"/>
      <c r="N851">
        <f>IF(OR(L851="Proposta sem próximo contato",L851="Próximo contato atrasado"),MAX(N$4:N850)+1,"")</f>
        <v/>
      </c>
    </row>
    <row r="852">
      <c r="A852" s="21" t="n"/>
      <c r="B852" s="14" t="n"/>
      <c r="C852" s="22" t="n"/>
      <c r="D852" s="14" t="n"/>
      <c r="E852" s="23" t="n"/>
      <c r="F852" s="22" t="n"/>
      <c r="G852" s="22" t="n"/>
      <c r="H852" s="22" t="n"/>
      <c r="I852" s="22" t="n"/>
      <c r="J852" s="21" t="n"/>
      <c r="K852" s="23" t="n"/>
      <c r="L852" s="24">
        <f>IF(COUNTA(A852:K852)=0,"",IF(A852="","Falta a data do pedido",IF(AND(H852="Proposta enviada",J852=""),"Proposta sem próximo contato",IF(AND(OR(H852="Novo",H852="Em conversa",H852="Proposta enviada"),J852&lt;&gt;"",J852&lt;TODAY()),"Próximo contato atrasado",IF(AND(H852="Perdido",I852=""),"Falta o motivo da perda",IF(AND(H852="Fechado",K852=""),"Falta o valor fechado",IF(C852="","Falta como chegou","")))))))</f>
        <v/>
      </c>
      <c r="M852" s="14" t="n"/>
      <c r="N852">
        <f>IF(OR(L852="Proposta sem próximo contato",L852="Próximo contato atrasado"),MAX(N$4:N851)+1,"")</f>
        <v/>
      </c>
    </row>
    <row r="853">
      <c r="A853" s="21" t="n"/>
      <c r="B853" s="14" t="n"/>
      <c r="C853" s="22" t="n"/>
      <c r="D853" s="14" t="n"/>
      <c r="E853" s="23" t="n"/>
      <c r="F853" s="22" t="n"/>
      <c r="G853" s="22" t="n"/>
      <c r="H853" s="22" t="n"/>
      <c r="I853" s="22" t="n"/>
      <c r="J853" s="21" t="n"/>
      <c r="K853" s="23" t="n"/>
      <c r="L853" s="24">
        <f>IF(COUNTA(A853:K853)=0,"",IF(A853="","Falta a data do pedido",IF(AND(H853="Proposta enviada",J853=""),"Proposta sem próximo contato",IF(AND(OR(H853="Novo",H853="Em conversa",H853="Proposta enviada"),J853&lt;&gt;"",J853&lt;TODAY()),"Próximo contato atrasado",IF(AND(H853="Perdido",I853=""),"Falta o motivo da perda",IF(AND(H853="Fechado",K853=""),"Falta o valor fechado",IF(C853="","Falta como chegou","")))))))</f>
        <v/>
      </c>
      <c r="M853" s="14" t="n"/>
      <c r="N853">
        <f>IF(OR(L853="Proposta sem próximo contato",L853="Próximo contato atrasado"),MAX(N$4:N852)+1,"")</f>
        <v/>
      </c>
    </row>
    <row r="854">
      <c r="A854" s="21" t="n"/>
      <c r="B854" s="14" t="n"/>
      <c r="C854" s="22" t="n"/>
      <c r="D854" s="14" t="n"/>
      <c r="E854" s="23" t="n"/>
      <c r="F854" s="22" t="n"/>
      <c r="G854" s="22" t="n"/>
      <c r="H854" s="22" t="n"/>
      <c r="I854" s="22" t="n"/>
      <c r="J854" s="21" t="n"/>
      <c r="K854" s="23" t="n"/>
      <c r="L854" s="24">
        <f>IF(COUNTA(A854:K854)=0,"",IF(A854="","Falta a data do pedido",IF(AND(H854="Proposta enviada",J854=""),"Proposta sem próximo contato",IF(AND(OR(H854="Novo",H854="Em conversa",H854="Proposta enviada"),J854&lt;&gt;"",J854&lt;TODAY()),"Próximo contato atrasado",IF(AND(H854="Perdido",I854=""),"Falta o motivo da perda",IF(AND(H854="Fechado",K854=""),"Falta o valor fechado",IF(C854="","Falta como chegou","")))))))</f>
        <v/>
      </c>
      <c r="M854" s="14" t="n"/>
      <c r="N854">
        <f>IF(OR(L854="Proposta sem próximo contato",L854="Próximo contato atrasado"),MAX(N$4:N853)+1,"")</f>
        <v/>
      </c>
    </row>
    <row r="855">
      <c r="A855" s="21" t="n"/>
      <c r="B855" s="14" t="n"/>
      <c r="C855" s="22" t="n"/>
      <c r="D855" s="14" t="n"/>
      <c r="E855" s="23" t="n"/>
      <c r="F855" s="22" t="n"/>
      <c r="G855" s="22" t="n"/>
      <c r="H855" s="22" t="n"/>
      <c r="I855" s="22" t="n"/>
      <c r="J855" s="21" t="n"/>
      <c r="K855" s="23" t="n"/>
      <c r="L855" s="24">
        <f>IF(COUNTA(A855:K855)=0,"",IF(A855="","Falta a data do pedido",IF(AND(H855="Proposta enviada",J855=""),"Proposta sem próximo contato",IF(AND(OR(H855="Novo",H855="Em conversa",H855="Proposta enviada"),J855&lt;&gt;"",J855&lt;TODAY()),"Próximo contato atrasado",IF(AND(H855="Perdido",I855=""),"Falta o motivo da perda",IF(AND(H855="Fechado",K855=""),"Falta o valor fechado",IF(C855="","Falta como chegou","")))))))</f>
        <v/>
      </c>
      <c r="M855" s="14" t="n"/>
      <c r="N855">
        <f>IF(OR(L855="Proposta sem próximo contato",L855="Próximo contato atrasado"),MAX(N$4:N854)+1,"")</f>
        <v/>
      </c>
    </row>
    <row r="856">
      <c r="A856" s="21" t="n"/>
      <c r="B856" s="14" t="n"/>
      <c r="C856" s="22" t="n"/>
      <c r="D856" s="14" t="n"/>
      <c r="E856" s="23" t="n"/>
      <c r="F856" s="22" t="n"/>
      <c r="G856" s="22" t="n"/>
      <c r="H856" s="22" t="n"/>
      <c r="I856" s="22" t="n"/>
      <c r="J856" s="21" t="n"/>
      <c r="K856" s="23" t="n"/>
      <c r="L856" s="24">
        <f>IF(COUNTA(A856:K856)=0,"",IF(A856="","Falta a data do pedido",IF(AND(H856="Proposta enviada",J856=""),"Proposta sem próximo contato",IF(AND(OR(H856="Novo",H856="Em conversa",H856="Proposta enviada"),J856&lt;&gt;"",J856&lt;TODAY()),"Próximo contato atrasado",IF(AND(H856="Perdido",I856=""),"Falta o motivo da perda",IF(AND(H856="Fechado",K856=""),"Falta o valor fechado",IF(C856="","Falta como chegou","")))))))</f>
        <v/>
      </c>
      <c r="M856" s="14" t="n"/>
      <c r="N856">
        <f>IF(OR(L856="Proposta sem próximo contato",L856="Próximo contato atrasado"),MAX(N$4:N855)+1,"")</f>
        <v/>
      </c>
    </row>
    <row r="857">
      <c r="A857" s="21" t="n"/>
      <c r="B857" s="14" t="n"/>
      <c r="C857" s="22" t="n"/>
      <c r="D857" s="14" t="n"/>
      <c r="E857" s="23" t="n"/>
      <c r="F857" s="22" t="n"/>
      <c r="G857" s="22" t="n"/>
      <c r="H857" s="22" t="n"/>
      <c r="I857" s="22" t="n"/>
      <c r="J857" s="21" t="n"/>
      <c r="K857" s="23" t="n"/>
      <c r="L857" s="24">
        <f>IF(COUNTA(A857:K857)=0,"",IF(A857="","Falta a data do pedido",IF(AND(H857="Proposta enviada",J857=""),"Proposta sem próximo contato",IF(AND(OR(H857="Novo",H857="Em conversa",H857="Proposta enviada"),J857&lt;&gt;"",J857&lt;TODAY()),"Próximo contato atrasado",IF(AND(H857="Perdido",I857=""),"Falta o motivo da perda",IF(AND(H857="Fechado",K857=""),"Falta o valor fechado",IF(C857="","Falta como chegou","")))))))</f>
        <v/>
      </c>
      <c r="M857" s="14" t="n"/>
      <c r="N857">
        <f>IF(OR(L857="Proposta sem próximo contato",L857="Próximo contato atrasado"),MAX(N$4:N856)+1,"")</f>
        <v/>
      </c>
    </row>
    <row r="858">
      <c r="A858" s="21" t="n"/>
      <c r="B858" s="14" t="n"/>
      <c r="C858" s="22" t="n"/>
      <c r="D858" s="14" t="n"/>
      <c r="E858" s="23" t="n"/>
      <c r="F858" s="22" t="n"/>
      <c r="G858" s="22" t="n"/>
      <c r="H858" s="22" t="n"/>
      <c r="I858" s="22" t="n"/>
      <c r="J858" s="21" t="n"/>
      <c r="K858" s="23" t="n"/>
      <c r="L858" s="24">
        <f>IF(COUNTA(A858:K858)=0,"",IF(A858="","Falta a data do pedido",IF(AND(H858="Proposta enviada",J858=""),"Proposta sem próximo contato",IF(AND(OR(H858="Novo",H858="Em conversa",H858="Proposta enviada"),J858&lt;&gt;"",J858&lt;TODAY()),"Próximo contato atrasado",IF(AND(H858="Perdido",I858=""),"Falta o motivo da perda",IF(AND(H858="Fechado",K858=""),"Falta o valor fechado",IF(C858="","Falta como chegou","")))))))</f>
        <v/>
      </c>
      <c r="M858" s="14" t="n"/>
      <c r="N858">
        <f>IF(OR(L858="Proposta sem próximo contato",L858="Próximo contato atrasado"),MAX(N$4:N857)+1,"")</f>
        <v/>
      </c>
    </row>
    <row r="859">
      <c r="A859" s="21" t="n"/>
      <c r="B859" s="14" t="n"/>
      <c r="C859" s="22" t="n"/>
      <c r="D859" s="14" t="n"/>
      <c r="E859" s="23" t="n"/>
      <c r="F859" s="22" t="n"/>
      <c r="G859" s="22" t="n"/>
      <c r="H859" s="22" t="n"/>
      <c r="I859" s="22" t="n"/>
      <c r="J859" s="21" t="n"/>
      <c r="K859" s="23" t="n"/>
      <c r="L859" s="24">
        <f>IF(COUNTA(A859:K859)=0,"",IF(A859="","Falta a data do pedido",IF(AND(H859="Proposta enviada",J859=""),"Proposta sem próximo contato",IF(AND(OR(H859="Novo",H859="Em conversa",H859="Proposta enviada"),J859&lt;&gt;"",J859&lt;TODAY()),"Próximo contato atrasado",IF(AND(H859="Perdido",I859=""),"Falta o motivo da perda",IF(AND(H859="Fechado",K859=""),"Falta o valor fechado",IF(C859="","Falta como chegou","")))))))</f>
        <v/>
      </c>
      <c r="M859" s="14" t="n"/>
      <c r="N859">
        <f>IF(OR(L859="Proposta sem próximo contato",L859="Próximo contato atrasado"),MAX(N$4:N858)+1,"")</f>
        <v/>
      </c>
    </row>
    <row r="860">
      <c r="A860" s="21" t="n"/>
      <c r="B860" s="14" t="n"/>
      <c r="C860" s="22" t="n"/>
      <c r="D860" s="14" t="n"/>
      <c r="E860" s="23" t="n"/>
      <c r="F860" s="22" t="n"/>
      <c r="G860" s="22" t="n"/>
      <c r="H860" s="22" t="n"/>
      <c r="I860" s="22" t="n"/>
      <c r="J860" s="21" t="n"/>
      <c r="K860" s="23" t="n"/>
      <c r="L860" s="24">
        <f>IF(COUNTA(A860:K860)=0,"",IF(A860="","Falta a data do pedido",IF(AND(H860="Proposta enviada",J860=""),"Proposta sem próximo contato",IF(AND(OR(H860="Novo",H860="Em conversa",H860="Proposta enviada"),J860&lt;&gt;"",J860&lt;TODAY()),"Próximo contato atrasado",IF(AND(H860="Perdido",I860=""),"Falta o motivo da perda",IF(AND(H860="Fechado",K860=""),"Falta o valor fechado",IF(C860="","Falta como chegou","")))))))</f>
        <v/>
      </c>
      <c r="M860" s="14" t="n"/>
      <c r="N860">
        <f>IF(OR(L860="Proposta sem próximo contato",L860="Próximo contato atrasado"),MAX(N$4:N859)+1,"")</f>
        <v/>
      </c>
    </row>
    <row r="861">
      <c r="A861" s="21" t="n"/>
      <c r="B861" s="14" t="n"/>
      <c r="C861" s="22" t="n"/>
      <c r="D861" s="14" t="n"/>
      <c r="E861" s="23" t="n"/>
      <c r="F861" s="22" t="n"/>
      <c r="G861" s="22" t="n"/>
      <c r="H861" s="22" t="n"/>
      <c r="I861" s="22" t="n"/>
      <c r="J861" s="21" t="n"/>
      <c r="K861" s="23" t="n"/>
      <c r="L861" s="24">
        <f>IF(COUNTA(A861:K861)=0,"",IF(A861="","Falta a data do pedido",IF(AND(H861="Proposta enviada",J861=""),"Proposta sem próximo contato",IF(AND(OR(H861="Novo",H861="Em conversa",H861="Proposta enviada"),J861&lt;&gt;"",J861&lt;TODAY()),"Próximo contato atrasado",IF(AND(H861="Perdido",I861=""),"Falta o motivo da perda",IF(AND(H861="Fechado",K861=""),"Falta o valor fechado",IF(C861="","Falta como chegou","")))))))</f>
        <v/>
      </c>
      <c r="M861" s="14" t="n"/>
      <c r="N861">
        <f>IF(OR(L861="Proposta sem próximo contato",L861="Próximo contato atrasado"),MAX(N$4:N860)+1,"")</f>
        <v/>
      </c>
    </row>
    <row r="862">
      <c r="A862" s="21" t="n"/>
      <c r="B862" s="14" t="n"/>
      <c r="C862" s="22" t="n"/>
      <c r="D862" s="14" t="n"/>
      <c r="E862" s="23" t="n"/>
      <c r="F862" s="22" t="n"/>
      <c r="G862" s="22" t="n"/>
      <c r="H862" s="22" t="n"/>
      <c r="I862" s="22" t="n"/>
      <c r="J862" s="21" t="n"/>
      <c r="K862" s="23" t="n"/>
      <c r="L862" s="24">
        <f>IF(COUNTA(A862:K862)=0,"",IF(A862="","Falta a data do pedido",IF(AND(H862="Proposta enviada",J862=""),"Proposta sem próximo contato",IF(AND(OR(H862="Novo",H862="Em conversa",H862="Proposta enviada"),J862&lt;&gt;"",J862&lt;TODAY()),"Próximo contato atrasado",IF(AND(H862="Perdido",I862=""),"Falta o motivo da perda",IF(AND(H862="Fechado",K862=""),"Falta o valor fechado",IF(C862="","Falta como chegou","")))))))</f>
        <v/>
      </c>
      <c r="M862" s="14" t="n"/>
      <c r="N862">
        <f>IF(OR(L862="Proposta sem próximo contato",L862="Próximo contato atrasado"),MAX(N$4:N861)+1,"")</f>
        <v/>
      </c>
    </row>
    <row r="863">
      <c r="A863" s="21" t="n"/>
      <c r="B863" s="14" t="n"/>
      <c r="C863" s="22" t="n"/>
      <c r="D863" s="14" t="n"/>
      <c r="E863" s="23" t="n"/>
      <c r="F863" s="22" t="n"/>
      <c r="G863" s="22" t="n"/>
      <c r="H863" s="22" t="n"/>
      <c r="I863" s="22" t="n"/>
      <c r="J863" s="21" t="n"/>
      <c r="K863" s="23" t="n"/>
      <c r="L863" s="24">
        <f>IF(COUNTA(A863:K863)=0,"",IF(A863="","Falta a data do pedido",IF(AND(H863="Proposta enviada",J863=""),"Proposta sem próximo contato",IF(AND(OR(H863="Novo",H863="Em conversa",H863="Proposta enviada"),J863&lt;&gt;"",J863&lt;TODAY()),"Próximo contato atrasado",IF(AND(H863="Perdido",I863=""),"Falta o motivo da perda",IF(AND(H863="Fechado",K863=""),"Falta o valor fechado",IF(C863="","Falta como chegou","")))))))</f>
        <v/>
      </c>
      <c r="M863" s="14" t="n"/>
      <c r="N863">
        <f>IF(OR(L863="Proposta sem próximo contato",L863="Próximo contato atrasado"),MAX(N$4:N862)+1,"")</f>
        <v/>
      </c>
    </row>
    <row r="864">
      <c r="A864" s="21" t="n"/>
      <c r="B864" s="14" t="n"/>
      <c r="C864" s="22" t="n"/>
      <c r="D864" s="14" t="n"/>
      <c r="E864" s="23" t="n"/>
      <c r="F864" s="22" t="n"/>
      <c r="G864" s="22" t="n"/>
      <c r="H864" s="22" t="n"/>
      <c r="I864" s="22" t="n"/>
      <c r="J864" s="21" t="n"/>
      <c r="K864" s="23" t="n"/>
      <c r="L864" s="24">
        <f>IF(COUNTA(A864:K864)=0,"",IF(A864="","Falta a data do pedido",IF(AND(H864="Proposta enviada",J864=""),"Proposta sem próximo contato",IF(AND(OR(H864="Novo",H864="Em conversa",H864="Proposta enviada"),J864&lt;&gt;"",J864&lt;TODAY()),"Próximo contato atrasado",IF(AND(H864="Perdido",I864=""),"Falta o motivo da perda",IF(AND(H864="Fechado",K864=""),"Falta o valor fechado",IF(C864="","Falta como chegou","")))))))</f>
        <v/>
      </c>
      <c r="M864" s="14" t="n"/>
      <c r="N864">
        <f>IF(OR(L864="Proposta sem próximo contato",L864="Próximo contato atrasado"),MAX(N$4:N863)+1,"")</f>
        <v/>
      </c>
    </row>
    <row r="865">
      <c r="A865" s="21" t="n"/>
      <c r="B865" s="14" t="n"/>
      <c r="C865" s="22" t="n"/>
      <c r="D865" s="14" t="n"/>
      <c r="E865" s="23" t="n"/>
      <c r="F865" s="22" t="n"/>
      <c r="G865" s="22" t="n"/>
      <c r="H865" s="22" t="n"/>
      <c r="I865" s="22" t="n"/>
      <c r="J865" s="21" t="n"/>
      <c r="K865" s="23" t="n"/>
      <c r="L865" s="24">
        <f>IF(COUNTA(A865:K865)=0,"",IF(A865="","Falta a data do pedido",IF(AND(H865="Proposta enviada",J865=""),"Proposta sem próximo contato",IF(AND(OR(H865="Novo",H865="Em conversa",H865="Proposta enviada"),J865&lt;&gt;"",J865&lt;TODAY()),"Próximo contato atrasado",IF(AND(H865="Perdido",I865=""),"Falta o motivo da perda",IF(AND(H865="Fechado",K865=""),"Falta o valor fechado",IF(C865="","Falta como chegou","")))))))</f>
        <v/>
      </c>
      <c r="M865" s="14" t="n"/>
      <c r="N865">
        <f>IF(OR(L865="Proposta sem próximo contato",L865="Próximo contato atrasado"),MAX(N$4:N864)+1,"")</f>
        <v/>
      </c>
    </row>
    <row r="866">
      <c r="A866" s="21" t="n"/>
      <c r="B866" s="14" t="n"/>
      <c r="C866" s="22" t="n"/>
      <c r="D866" s="14" t="n"/>
      <c r="E866" s="23" t="n"/>
      <c r="F866" s="22" t="n"/>
      <c r="G866" s="22" t="n"/>
      <c r="H866" s="22" t="n"/>
      <c r="I866" s="22" t="n"/>
      <c r="J866" s="21" t="n"/>
      <c r="K866" s="23" t="n"/>
      <c r="L866" s="24">
        <f>IF(COUNTA(A866:K866)=0,"",IF(A866="","Falta a data do pedido",IF(AND(H866="Proposta enviada",J866=""),"Proposta sem próximo contato",IF(AND(OR(H866="Novo",H866="Em conversa",H866="Proposta enviada"),J866&lt;&gt;"",J866&lt;TODAY()),"Próximo contato atrasado",IF(AND(H866="Perdido",I866=""),"Falta o motivo da perda",IF(AND(H866="Fechado",K866=""),"Falta o valor fechado",IF(C866="","Falta como chegou","")))))))</f>
        <v/>
      </c>
      <c r="M866" s="14" t="n"/>
      <c r="N866">
        <f>IF(OR(L866="Proposta sem próximo contato",L866="Próximo contato atrasado"),MAX(N$4:N865)+1,"")</f>
        <v/>
      </c>
    </row>
    <row r="867">
      <c r="A867" s="21" t="n"/>
      <c r="B867" s="14" t="n"/>
      <c r="C867" s="22" t="n"/>
      <c r="D867" s="14" t="n"/>
      <c r="E867" s="23" t="n"/>
      <c r="F867" s="22" t="n"/>
      <c r="G867" s="22" t="n"/>
      <c r="H867" s="22" t="n"/>
      <c r="I867" s="22" t="n"/>
      <c r="J867" s="21" t="n"/>
      <c r="K867" s="23" t="n"/>
      <c r="L867" s="24">
        <f>IF(COUNTA(A867:K867)=0,"",IF(A867="","Falta a data do pedido",IF(AND(H867="Proposta enviada",J867=""),"Proposta sem próximo contato",IF(AND(OR(H867="Novo",H867="Em conversa",H867="Proposta enviada"),J867&lt;&gt;"",J867&lt;TODAY()),"Próximo contato atrasado",IF(AND(H867="Perdido",I867=""),"Falta o motivo da perda",IF(AND(H867="Fechado",K867=""),"Falta o valor fechado",IF(C867="","Falta como chegou","")))))))</f>
        <v/>
      </c>
      <c r="M867" s="14" t="n"/>
      <c r="N867">
        <f>IF(OR(L867="Proposta sem próximo contato",L867="Próximo contato atrasado"),MAX(N$4:N866)+1,"")</f>
        <v/>
      </c>
    </row>
    <row r="868">
      <c r="A868" s="21" t="n"/>
      <c r="B868" s="14" t="n"/>
      <c r="C868" s="22" t="n"/>
      <c r="D868" s="14" t="n"/>
      <c r="E868" s="23" t="n"/>
      <c r="F868" s="22" t="n"/>
      <c r="G868" s="22" t="n"/>
      <c r="H868" s="22" t="n"/>
      <c r="I868" s="22" t="n"/>
      <c r="J868" s="21" t="n"/>
      <c r="K868" s="23" t="n"/>
      <c r="L868" s="24">
        <f>IF(COUNTA(A868:K868)=0,"",IF(A868="","Falta a data do pedido",IF(AND(H868="Proposta enviada",J868=""),"Proposta sem próximo contato",IF(AND(OR(H868="Novo",H868="Em conversa",H868="Proposta enviada"),J868&lt;&gt;"",J868&lt;TODAY()),"Próximo contato atrasado",IF(AND(H868="Perdido",I868=""),"Falta o motivo da perda",IF(AND(H868="Fechado",K868=""),"Falta o valor fechado",IF(C868="","Falta como chegou","")))))))</f>
        <v/>
      </c>
      <c r="M868" s="14" t="n"/>
      <c r="N868">
        <f>IF(OR(L868="Proposta sem próximo contato",L868="Próximo contato atrasado"),MAX(N$4:N867)+1,"")</f>
        <v/>
      </c>
    </row>
    <row r="869">
      <c r="A869" s="21" t="n"/>
      <c r="B869" s="14" t="n"/>
      <c r="C869" s="22" t="n"/>
      <c r="D869" s="14" t="n"/>
      <c r="E869" s="23" t="n"/>
      <c r="F869" s="22" t="n"/>
      <c r="G869" s="22" t="n"/>
      <c r="H869" s="22" t="n"/>
      <c r="I869" s="22" t="n"/>
      <c r="J869" s="21" t="n"/>
      <c r="K869" s="23" t="n"/>
      <c r="L869" s="24">
        <f>IF(COUNTA(A869:K869)=0,"",IF(A869="","Falta a data do pedido",IF(AND(H869="Proposta enviada",J869=""),"Proposta sem próximo contato",IF(AND(OR(H869="Novo",H869="Em conversa",H869="Proposta enviada"),J869&lt;&gt;"",J869&lt;TODAY()),"Próximo contato atrasado",IF(AND(H869="Perdido",I869=""),"Falta o motivo da perda",IF(AND(H869="Fechado",K869=""),"Falta o valor fechado",IF(C869="","Falta como chegou","")))))))</f>
        <v/>
      </c>
      <c r="M869" s="14" t="n"/>
      <c r="N869">
        <f>IF(OR(L869="Proposta sem próximo contato",L869="Próximo contato atrasado"),MAX(N$4:N868)+1,"")</f>
        <v/>
      </c>
    </row>
    <row r="870">
      <c r="A870" s="21" t="n"/>
      <c r="B870" s="14" t="n"/>
      <c r="C870" s="22" t="n"/>
      <c r="D870" s="14" t="n"/>
      <c r="E870" s="23" t="n"/>
      <c r="F870" s="22" t="n"/>
      <c r="G870" s="22" t="n"/>
      <c r="H870" s="22" t="n"/>
      <c r="I870" s="22" t="n"/>
      <c r="J870" s="21" t="n"/>
      <c r="K870" s="23" t="n"/>
      <c r="L870" s="24">
        <f>IF(COUNTA(A870:K870)=0,"",IF(A870="","Falta a data do pedido",IF(AND(H870="Proposta enviada",J870=""),"Proposta sem próximo contato",IF(AND(OR(H870="Novo",H870="Em conversa",H870="Proposta enviada"),J870&lt;&gt;"",J870&lt;TODAY()),"Próximo contato atrasado",IF(AND(H870="Perdido",I870=""),"Falta o motivo da perda",IF(AND(H870="Fechado",K870=""),"Falta o valor fechado",IF(C870="","Falta como chegou","")))))))</f>
        <v/>
      </c>
      <c r="M870" s="14" t="n"/>
      <c r="N870">
        <f>IF(OR(L870="Proposta sem próximo contato",L870="Próximo contato atrasado"),MAX(N$4:N869)+1,"")</f>
        <v/>
      </c>
    </row>
    <row r="871">
      <c r="A871" s="21" t="n"/>
      <c r="B871" s="14" t="n"/>
      <c r="C871" s="22" t="n"/>
      <c r="D871" s="14" t="n"/>
      <c r="E871" s="23" t="n"/>
      <c r="F871" s="22" t="n"/>
      <c r="G871" s="22" t="n"/>
      <c r="H871" s="22" t="n"/>
      <c r="I871" s="22" t="n"/>
      <c r="J871" s="21" t="n"/>
      <c r="K871" s="23" t="n"/>
      <c r="L871" s="24">
        <f>IF(COUNTA(A871:K871)=0,"",IF(A871="","Falta a data do pedido",IF(AND(H871="Proposta enviada",J871=""),"Proposta sem próximo contato",IF(AND(OR(H871="Novo",H871="Em conversa",H871="Proposta enviada"),J871&lt;&gt;"",J871&lt;TODAY()),"Próximo contato atrasado",IF(AND(H871="Perdido",I871=""),"Falta o motivo da perda",IF(AND(H871="Fechado",K871=""),"Falta o valor fechado",IF(C871="","Falta como chegou","")))))))</f>
        <v/>
      </c>
      <c r="M871" s="14" t="n"/>
      <c r="N871">
        <f>IF(OR(L871="Proposta sem próximo contato",L871="Próximo contato atrasado"),MAX(N$4:N870)+1,"")</f>
        <v/>
      </c>
    </row>
    <row r="872">
      <c r="A872" s="21" t="n"/>
      <c r="B872" s="14" t="n"/>
      <c r="C872" s="22" t="n"/>
      <c r="D872" s="14" t="n"/>
      <c r="E872" s="23" t="n"/>
      <c r="F872" s="22" t="n"/>
      <c r="G872" s="22" t="n"/>
      <c r="H872" s="22" t="n"/>
      <c r="I872" s="22" t="n"/>
      <c r="J872" s="21" t="n"/>
      <c r="K872" s="23" t="n"/>
      <c r="L872" s="24">
        <f>IF(COUNTA(A872:K872)=0,"",IF(A872="","Falta a data do pedido",IF(AND(H872="Proposta enviada",J872=""),"Proposta sem próximo contato",IF(AND(OR(H872="Novo",H872="Em conversa",H872="Proposta enviada"),J872&lt;&gt;"",J872&lt;TODAY()),"Próximo contato atrasado",IF(AND(H872="Perdido",I872=""),"Falta o motivo da perda",IF(AND(H872="Fechado",K872=""),"Falta o valor fechado",IF(C872="","Falta como chegou","")))))))</f>
        <v/>
      </c>
      <c r="M872" s="14" t="n"/>
      <c r="N872">
        <f>IF(OR(L872="Proposta sem próximo contato",L872="Próximo contato atrasado"),MAX(N$4:N871)+1,"")</f>
        <v/>
      </c>
    </row>
    <row r="873">
      <c r="A873" s="21" t="n"/>
      <c r="B873" s="14" t="n"/>
      <c r="C873" s="22" t="n"/>
      <c r="D873" s="14" t="n"/>
      <c r="E873" s="23" t="n"/>
      <c r="F873" s="22" t="n"/>
      <c r="G873" s="22" t="n"/>
      <c r="H873" s="22" t="n"/>
      <c r="I873" s="22" t="n"/>
      <c r="J873" s="21" t="n"/>
      <c r="K873" s="23" t="n"/>
      <c r="L873" s="24">
        <f>IF(COUNTA(A873:K873)=0,"",IF(A873="","Falta a data do pedido",IF(AND(H873="Proposta enviada",J873=""),"Proposta sem próximo contato",IF(AND(OR(H873="Novo",H873="Em conversa",H873="Proposta enviada"),J873&lt;&gt;"",J873&lt;TODAY()),"Próximo contato atrasado",IF(AND(H873="Perdido",I873=""),"Falta o motivo da perda",IF(AND(H873="Fechado",K873=""),"Falta o valor fechado",IF(C873="","Falta como chegou","")))))))</f>
        <v/>
      </c>
      <c r="M873" s="14" t="n"/>
      <c r="N873">
        <f>IF(OR(L873="Proposta sem próximo contato",L873="Próximo contato atrasado"),MAX(N$4:N872)+1,"")</f>
        <v/>
      </c>
    </row>
    <row r="874">
      <c r="A874" s="21" t="n"/>
      <c r="B874" s="14" t="n"/>
      <c r="C874" s="22" t="n"/>
      <c r="D874" s="14" t="n"/>
      <c r="E874" s="23" t="n"/>
      <c r="F874" s="22" t="n"/>
      <c r="G874" s="22" t="n"/>
      <c r="H874" s="22" t="n"/>
      <c r="I874" s="22" t="n"/>
      <c r="J874" s="21" t="n"/>
      <c r="K874" s="23" t="n"/>
      <c r="L874" s="24">
        <f>IF(COUNTA(A874:K874)=0,"",IF(A874="","Falta a data do pedido",IF(AND(H874="Proposta enviada",J874=""),"Proposta sem próximo contato",IF(AND(OR(H874="Novo",H874="Em conversa",H874="Proposta enviada"),J874&lt;&gt;"",J874&lt;TODAY()),"Próximo contato atrasado",IF(AND(H874="Perdido",I874=""),"Falta o motivo da perda",IF(AND(H874="Fechado",K874=""),"Falta o valor fechado",IF(C874="","Falta como chegou","")))))))</f>
        <v/>
      </c>
      <c r="M874" s="14" t="n"/>
      <c r="N874">
        <f>IF(OR(L874="Proposta sem próximo contato",L874="Próximo contato atrasado"),MAX(N$4:N873)+1,"")</f>
        <v/>
      </c>
    </row>
    <row r="875">
      <c r="A875" s="21" t="n"/>
      <c r="B875" s="14" t="n"/>
      <c r="C875" s="22" t="n"/>
      <c r="D875" s="14" t="n"/>
      <c r="E875" s="23" t="n"/>
      <c r="F875" s="22" t="n"/>
      <c r="G875" s="22" t="n"/>
      <c r="H875" s="22" t="n"/>
      <c r="I875" s="22" t="n"/>
      <c r="J875" s="21" t="n"/>
      <c r="K875" s="23" t="n"/>
      <c r="L875" s="24">
        <f>IF(COUNTA(A875:K875)=0,"",IF(A875="","Falta a data do pedido",IF(AND(H875="Proposta enviada",J875=""),"Proposta sem próximo contato",IF(AND(OR(H875="Novo",H875="Em conversa",H875="Proposta enviada"),J875&lt;&gt;"",J875&lt;TODAY()),"Próximo contato atrasado",IF(AND(H875="Perdido",I875=""),"Falta o motivo da perda",IF(AND(H875="Fechado",K875=""),"Falta o valor fechado",IF(C875="","Falta como chegou","")))))))</f>
        <v/>
      </c>
      <c r="M875" s="14" t="n"/>
      <c r="N875">
        <f>IF(OR(L875="Proposta sem próximo contato",L875="Próximo contato atrasado"),MAX(N$4:N874)+1,"")</f>
        <v/>
      </c>
    </row>
    <row r="876">
      <c r="A876" s="21" t="n"/>
      <c r="B876" s="14" t="n"/>
      <c r="C876" s="22" t="n"/>
      <c r="D876" s="14" t="n"/>
      <c r="E876" s="23" t="n"/>
      <c r="F876" s="22" t="n"/>
      <c r="G876" s="22" t="n"/>
      <c r="H876" s="22" t="n"/>
      <c r="I876" s="22" t="n"/>
      <c r="J876" s="21" t="n"/>
      <c r="K876" s="23" t="n"/>
      <c r="L876" s="24">
        <f>IF(COUNTA(A876:K876)=0,"",IF(A876="","Falta a data do pedido",IF(AND(H876="Proposta enviada",J876=""),"Proposta sem próximo contato",IF(AND(OR(H876="Novo",H876="Em conversa",H876="Proposta enviada"),J876&lt;&gt;"",J876&lt;TODAY()),"Próximo contato atrasado",IF(AND(H876="Perdido",I876=""),"Falta o motivo da perda",IF(AND(H876="Fechado",K876=""),"Falta o valor fechado",IF(C876="","Falta como chegou","")))))))</f>
        <v/>
      </c>
      <c r="M876" s="14" t="n"/>
      <c r="N876">
        <f>IF(OR(L876="Proposta sem próximo contato",L876="Próximo contato atrasado"),MAX(N$4:N875)+1,"")</f>
        <v/>
      </c>
    </row>
    <row r="877">
      <c r="A877" s="21" t="n"/>
      <c r="B877" s="14" t="n"/>
      <c r="C877" s="22" t="n"/>
      <c r="D877" s="14" t="n"/>
      <c r="E877" s="23" t="n"/>
      <c r="F877" s="22" t="n"/>
      <c r="G877" s="22" t="n"/>
      <c r="H877" s="22" t="n"/>
      <c r="I877" s="22" t="n"/>
      <c r="J877" s="21" t="n"/>
      <c r="K877" s="23" t="n"/>
      <c r="L877" s="24">
        <f>IF(COUNTA(A877:K877)=0,"",IF(A877="","Falta a data do pedido",IF(AND(H877="Proposta enviada",J877=""),"Proposta sem próximo contato",IF(AND(OR(H877="Novo",H877="Em conversa",H877="Proposta enviada"),J877&lt;&gt;"",J877&lt;TODAY()),"Próximo contato atrasado",IF(AND(H877="Perdido",I877=""),"Falta o motivo da perda",IF(AND(H877="Fechado",K877=""),"Falta o valor fechado",IF(C877="","Falta como chegou","")))))))</f>
        <v/>
      </c>
      <c r="M877" s="14" t="n"/>
      <c r="N877">
        <f>IF(OR(L877="Proposta sem próximo contato",L877="Próximo contato atrasado"),MAX(N$4:N876)+1,"")</f>
        <v/>
      </c>
    </row>
    <row r="878">
      <c r="A878" s="21" t="n"/>
      <c r="B878" s="14" t="n"/>
      <c r="C878" s="22" t="n"/>
      <c r="D878" s="14" t="n"/>
      <c r="E878" s="23" t="n"/>
      <c r="F878" s="22" t="n"/>
      <c r="G878" s="22" t="n"/>
      <c r="H878" s="22" t="n"/>
      <c r="I878" s="22" t="n"/>
      <c r="J878" s="21" t="n"/>
      <c r="K878" s="23" t="n"/>
      <c r="L878" s="24">
        <f>IF(COUNTA(A878:K878)=0,"",IF(A878="","Falta a data do pedido",IF(AND(H878="Proposta enviada",J878=""),"Proposta sem próximo contato",IF(AND(OR(H878="Novo",H878="Em conversa",H878="Proposta enviada"),J878&lt;&gt;"",J878&lt;TODAY()),"Próximo contato atrasado",IF(AND(H878="Perdido",I878=""),"Falta o motivo da perda",IF(AND(H878="Fechado",K878=""),"Falta o valor fechado",IF(C878="","Falta como chegou","")))))))</f>
        <v/>
      </c>
      <c r="M878" s="14" t="n"/>
      <c r="N878">
        <f>IF(OR(L878="Proposta sem próximo contato",L878="Próximo contato atrasado"),MAX(N$4:N877)+1,"")</f>
        <v/>
      </c>
    </row>
    <row r="879">
      <c r="A879" s="21" t="n"/>
      <c r="B879" s="14" t="n"/>
      <c r="C879" s="22" t="n"/>
      <c r="D879" s="14" t="n"/>
      <c r="E879" s="23" t="n"/>
      <c r="F879" s="22" t="n"/>
      <c r="G879" s="22" t="n"/>
      <c r="H879" s="22" t="n"/>
      <c r="I879" s="22" t="n"/>
      <c r="J879" s="21" t="n"/>
      <c r="K879" s="23" t="n"/>
      <c r="L879" s="24">
        <f>IF(COUNTA(A879:K879)=0,"",IF(A879="","Falta a data do pedido",IF(AND(H879="Proposta enviada",J879=""),"Proposta sem próximo contato",IF(AND(OR(H879="Novo",H879="Em conversa",H879="Proposta enviada"),J879&lt;&gt;"",J879&lt;TODAY()),"Próximo contato atrasado",IF(AND(H879="Perdido",I879=""),"Falta o motivo da perda",IF(AND(H879="Fechado",K879=""),"Falta o valor fechado",IF(C879="","Falta como chegou","")))))))</f>
        <v/>
      </c>
      <c r="M879" s="14" t="n"/>
      <c r="N879">
        <f>IF(OR(L879="Proposta sem próximo contato",L879="Próximo contato atrasado"),MAX(N$4:N878)+1,"")</f>
        <v/>
      </c>
    </row>
    <row r="880">
      <c r="A880" s="21" t="n"/>
      <c r="B880" s="14" t="n"/>
      <c r="C880" s="22" t="n"/>
      <c r="D880" s="14" t="n"/>
      <c r="E880" s="23" t="n"/>
      <c r="F880" s="22" t="n"/>
      <c r="G880" s="22" t="n"/>
      <c r="H880" s="22" t="n"/>
      <c r="I880" s="22" t="n"/>
      <c r="J880" s="21" t="n"/>
      <c r="K880" s="23" t="n"/>
      <c r="L880" s="24">
        <f>IF(COUNTA(A880:K880)=0,"",IF(A880="","Falta a data do pedido",IF(AND(H880="Proposta enviada",J880=""),"Proposta sem próximo contato",IF(AND(OR(H880="Novo",H880="Em conversa",H880="Proposta enviada"),J880&lt;&gt;"",J880&lt;TODAY()),"Próximo contato atrasado",IF(AND(H880="Perdido",I880=""),"Falta o motivo da perda",IF(AND(H880="Fechado",K880=""),"Falta o valor fechado",IF(C880="","Falta como chegou","")))))))</f>
        <v/>
      </c>
      <c r="M880" s="14" t="n"/>
      <c r="N880">
        <f>IF(OR(L880="Proposta sem próximo contato",L880="Próximo contato atrasado"),MAX(N$4:N879)+1,"")</f>
        <v/>
      </c>
    </row>
    <row r="881">
      <c r="A881" s="21" t="n"/>
      <c r="B881" s="14" t="n"/>
      <c r="C881" s="22" t="n"/>
      <c r="D881" s="14" t="n"/>
      <c r="E881" s="23" t="n"/>
      <c r="F881" s="22" t="n"/>
      <c r="G881" s="22" t="n"/>
      <c r="H881" s="22" t="n"/>
      <c r="I881" s="22" t="n"/>
      <c r="J881" s="21" t="n"/>
      <c r="K881" s="23" t="n"/>
      <c r="L881" s="24">
        <f>IF(COUNTA(A881:K881)=0,"",IF(A881="","Falta a data do pedido",IF(AND(H881="Proposta enviada",J881=""),"Proposta sem próximo contato",IF(AND(OR(H881="Novo",H881="Em conversa",H881="Proposta enviada"),J881&lt;&gt;"",J881&lt;TODAY()),"Próximo contato atrasado",IF(AND(H881="Perdido",I881=""),"Falta o motivo da perda",IF(AND(H881="Fechado",K881=""),"Falta o valor fechado",IF(C881="","Falta como chegou","")))))))</f>
        <v/>
      </c>
      <c r="M881" s="14" t="n"/>
      <c r="N881">
        <f>IF(OR(L881="Proposta sem próximo contato",L881="Próximo contato atrasado"),MAX(N$4:N880)+1,"")</f>
        <v/>
      </c>
    </row>
    <row r="882">
      <c r="A882" s="21" t="n"/>
      <c r="B882" s="14" t="n"/>
      <c r="C882" s="22" t="n"/>
      <c r="D882" s="14" t="n"/>
      <c r="E882" s="23" t="n"/>
      <c r="F882" s="22" t="n"/>
      <c r="G882" s="22" t="n"/>
      <c r="H882" s="22" t="n"/>
      <c r="I882" s="22" t="n"/>
      <c r="J882" s="21" t="n"/>
      <c r="K882" s="23" t="n"/>
      <c r="L882" s="24">
        <f>IF(COUNTA(A882:K882)=0,"",IF(A882="","Falta a data do pedido",IF(AND(H882="Proposta enviada",J882=""),"Proposta sem próximo contato",IF(AND(OR(H882="Novo",H882="Em conversa",H882="Proposta enviada"),J882&lt;&gt;"",J882&lt;TODAY()),"Próximo contato atrasado",IF(AND(H882="Perdido",I882=""),"Falta o motivo da perda",IF(AND(H882="Fechado",K882=""),"Falta o valor fechado",IF(C882="","Falta como chegou","")))))))</f>
        <v/>
      </c>
      <c r="M882" s="14" t="n"/>
      <c r="N882">
        <f>IF(OR(L882="Proposta sem próximo contato",L882="Próximo contato atrasado"),MAX(N$4:N881)+1,"")</f>
        <v/>
      </c>
    </row>
    <row r="883">
      <c r="A883" s="21" t="n"/>
      <c r="B883" s="14" t="n"/>
      <c r="C883" s="22" t="n"/>
      <c r="D883" s="14" t="n"/>
      <c r="E883" s="23" t="n"/>
      <c r="F883" s="22" t="n"/>
      <c r="G883" s="22" t="n"/>
      <c r="H883" s="22" t="n"/>
      <c r="I883" s="22" t="n"/>
      <c r="J883" s="21" t="n"/>
      <c r="K883" s="23" t="n"/>
      <c r="L883" s="24">
        <f>IF(COUNTA(A883:K883)=0,"",IF(A883="","Falta a data do pedido",IF(AND(H883="Proposta enviada",J883=""),"Proposta sem próximo contato",IF(AND(OR(H883="Novo",H883="Em conversa",H883="Proposta enviada"),J883&lt;&gt;"",J883&lt;TODAY()),"Próximo contato atrasado",IF(AND(H883="Perdido",I883=""),"Falta o motivo da perda",IF(AND(H883="Fechado",K883=""),"Falta o valor fechado",IF(C883="","Falta como chegou","")))))))</f>
        <v/>
      </c>
      <c r="M883" s="14" t="n"/>
      <c r="N883">
        <f>IF(OR(L883="Proposta sem próximo contato",L883="Próximo contato atrasado"),MAX(N$4:N882)+1,"")</f>
        <v/>
      </c>
    </row>
    <row r="884">
      <c r="A884" s="21" t="n"/>
      <c r="B884" s="14" t="n"/>
      <c r="C884" s="22" t="n"/>
      <c r="D884" s="14" t="n"/>
      <c r="E884" s="23" t="n"/>
      <c r="F884" s="22" t="n"/>
      <c r="G884" s="22" t="n"/>
      <c r="H884" s="22" t="n"/>
      <c r="I884" s="22" t="n"/>
      <c r="J884" s="21" t="n"/>
      <c r="K884" s="23" t="n"/>
      <c r="L884" s="24">
        <f>IF(COUNTA(A884:K884)=0,"",IF(A884="","Falta a data do pedido",IF(AND(H884="Proposta enviada",J884=""),"Proposta sem próximo contato",IF(AND(OR(H884="Novo",H884="Em conversa",H884="Proposta enviada"),J884&lt;&gt;"",J884&lt;TODAY()),"Próximo contato atrasado",IF(AND(H884="Perdido",I884=""),"Falta o motivo da perda",IF(AND(H884="Fechado",K884=""),"Falta o valor fechado",IF(C884="","Falta como chegou","")))))))</f>
        <v/>
      </c>
      <c r="M884" s="14" t="n"/>
      <c r="N884">
        <f>IF(OR(L884="Proposta sem próximo contato",L884="Próximo contato atrasado"),MAX(N$4:N883)+1,"")</f>
        <v/>
      </c>
    </row>
    <row r="885">
      <c r="A885" s="21" t="n"/>
      <c r="B885" s="14" t="n"/>
      <c r="C885" s="22" t="n"/>
      <c r="D885" s="14" t="n"/>
      <c r="E885" s="23" t="n"/>
      <c r="F885" s="22" t="n"/>
      <c r="G885" s="22" t="n"/>
      <c r="H885" s="22" t="n"/>
      <c r="I885" s="22" t="n"/>
      <c r="J885" s="21" t="n"/>
      <c r="K885" s="23" t="n"/>
      <c r="L885" s="24">
        <f>IF(COUNTA(A885:K885)=0,"",IF(A885="","Falta a data do pedido",IF(AND(H885="Proposta enviada",J885=""),"Proposta sem próximo contato",IF(AND(OR(H885="Novo",H885="Em conversa",H885="Proposta enviada"),J885&lt;&gt;"",J885&lt;TODAY()),"Próximo contato atrasado",IF(AND(H885="Perdido",I885=""),"Falta o motivo da perda",IF(AND(H885="Fechado",K885=""),"Falta o valor fechado",IF(C885="","Falta como chegou","")))))))</f>
        <v/>
      </c>
      <c r="M885" s="14" t="n"/>
      <c r="N885">
        <f>IF(OR(L885="Proposta sem próximo contato",L885="Próximo contato atrasado"),MAX(N$4:N884)+1,"")</f>
        <v/>
      </c>
    </row>
    <row r="886">
      <c r="A886" s="21" t="n"/>
      <c r="B886" s="14" t="n"/>
      <c r="C886" s="22" t="n"/>
      <c r="D886" s="14" t="n"/>
      <c r="E886" s="23" t="n"/>
      <c r="F886" s="22" t="n"/>
      <c r="G886" s="22" t="n"/>
      <c r="H886" s="22" t="n"/>
      <c r="I886" s="22" t="n"/>
      <c r="J886" s="21" t="n"/>
      <c r="K886" s="23" t="n"/>
      <c r="L886" s="24">
        <f>IF(COUNTA(A886:K886)=0,"",IF(A886="","Falta a data do pedido",IF(AND(H886="Proposta enviada",J886=""),"Proposta sem próximo contato",IF(AND(OR(H886="Novo",H886="Em conversa",H886="Proposta enviada"),J886&lt;&gt;"",J886&lt;TODAY()),"Próximo contato atrasado",IF(AND(H886="Perdido",I886=""),"Falta o motivo da perda",IF(AND(H886="Fechado",K886=""),"Falta o valor fechado",IF(C886="","Falta como chegou","")))))))</f>
        <v/>
      </c>
      <c r="M886" s="14" t="n"/>
      <c r="N886">
        <f>IF(OR(L886="Proposta sem próximo contato",L886="Próximo contato atrasado"),MAX(N$4:N885)+1,"")</f>
        <v/>
      </c>
    </row>
    <row r="887">
      <c r="A887" s="21" t="n"/>
      <c r="B887" s="14" t="n"/>
      <c r="C887" s="22" t="n"/>
      <c r="D887" s="14" t="n"/>
      <c r="E887" s="23" t="n"/>
      <c r="F887" s="22" t="n"/>
      <c r="G887" s="22" t="n"/>
      <c r="H887" s="22" t="n"/>
      <c r="I887" s="22" t="n"/>
      <c r="J887" s="21" t="n"/>
      <c r="K887" s="23" t="n"/>
      <c r="L887" s="24">
        <f>IF(COUNTA(A887:K887)=0,"",IF(A887="","Falta a data do pedido",IF(AND(H887="Proposta enviada",J887=""),"Proposta sem próximo contato",IF(AND(OR(H887="Novo",H887="Em conversa",H887="Proposta enviada"),J887&lt;&gt;"",J887&lt;TODAY()),"Próximo contato atrasado",IF(AND(H887="Perdido",I887=""),"Falta o motivo da perda",IF(AND(H887="Fechado",K887=""),"Falta o valor fechado",IF(C887="","Falta como chegou","")))))))</f>
        <v/>
      </c>
      <c r="M887" s="14" t="n"/>
      <c r="N887">
        <f>IF(OR(L887="Proposta sem próximo contato",L887="Próximo contato atrasado"),MAX(N$4:N886)+1,"")</f>
        <v/>
      </c>
    </row>
    <row r="888">
      <c r="A888" s="21" t="n"/>
      <c r="B888" s="14" t="n"/>
      <c r="C888" s="22" t="n"/>
      <c r="D888" s="14" t="n"/>
      <c r="E888" s="23" t="n"/>
      <c r="F888" s="22" t="n"/>
      <c r="G888" s="22" t="n"/>
      <c r="H888" s="22" t="n"/>
      <c r="I888" s="22" t="n"/>
      <c r="J888" s="21" t="n"/>
      <c r="K888" s="23" t="n"/>
      <c r="L888" s="24">
        <f>IF(COUNTA(A888:K888)=0,"",IF(A888="","Falta a data do pedido",IF(AND(H888="Proposta enviada",J888=""),"Proposta sem próximo contato",IF(AND(OR(H888="Novo",H888="Em conversa",H888="Proposta enviada"),J888&lt;&gt;"",J888&lt;TODAY()),"Próximo contato atrasado",IF(AND(H888="Perdido",I888=""),"Falta o motivo da perda",IF(AND(H888="Fechado",K888=""),"Falta o valor fechado",IF(C888="","Falta como chegou","")))))))</f>
        <v/>
      </c>
      <c r="M888" s="14" t="n"/>
      <c r="N888">
        <f>IF(OR(L888="Proposta sem próximo contato",L888="Próximo contato atrasado"),MAX(N$4:N887)+1,"")</f>
        <v/>
      </c>
    </row>
    <row r="889">
      <c r="A889" s="21" t="n"/>
      <c r="B889" s="14" t="n"/>
      <c r="C889" s="22" t="n"/>
      <c r="D889" s="14" t="n"/>
      <c r="E889" s="23" t="n"/>
      <c r="F889" s="22" t="n"/>
      <c r="G889" s="22" t="n"/>
      <c r="H889" s="22" t="n"/>
      <c r="I889" s="22" t="n"/>
      <c r="J889" s="21" t="n"/>
      <c r="K889" s="23" t="n"/>
      <c r="L889" s="24">
        <f>IF(COUNTA(A889:K889)=0,"",IF(A889="","Falta a data do pedido",IF(AND(H889="Proposta enviada",J889=""),"Proposta sem próximo contato",IF(AND(OR(H889="Novo",H889="Em conversa",H889="Proposta enviada"),J889&lt;&gt;"",J889&lt;TODAY()),"Próximo contato atrasado",IF(AND(H889="Perdido",I889=""),"Falta o motivo da perda",IF(AND(H889="Fechado",K889=""),"Falta o valor fechado",IF(C889="","Falta como chegou","")))))))</f>
        <v/>
      </c>
      <c r="M889" s="14" t="n"/>
      <c r="N889">
        <f>IF(OR(L889="Proposta sem próximo contato",L889="Próximo contato atrasado"),MAX(N$4:N888)+1,"")</f>
        <v/>
      </c>
    </row>
    <row r="890">
      <c r="A890" s="21" t="n"/>
      <c r="B890" s="14" t="n"/>
      <c r="C890" s="22" t="n"/>
      <c r="D890" s="14" t="n"/>
      <c r="E890" s="23" t="n"/>
      <c r="F890" s="22" t="n"/>
      <c r="G890" s="22" t="n"/>
      <c r="H890" s="22" t="n"/>
      <c r="I890" s="22" t="n"/>
      <c r="J890" s="21" t="n"/>
      <c r="K890" s="23" t="n"/>
      <c r="L890" s="24">
        <f>IF(COUNTA(A890:K890)=0,"",IF(A890="","Falta a data do pedido",IF(AND(H890="Proposta enviada",J890=""),"Proposta sem próximo contato",IF(AND(OR(H890="Novo",H890="Em conversa",H890="Proposta enviada"),J890&lt;&gt;"",J890&lt;TODAY()),"Próximo contato atrasado",IF(AND(H890="Perdido",I890=""),"Falta o motivo da perda",IF(AND(H890="Fechado",K890=""),"Falta o valor fechado",IF(C890="","Falta como chegou","")))))))</f>
        <v/>
      </c>
      <c r="M890" s="14" t="n"/>
      <c r="N890">
        <f>IF(OR(L890="Proposta sem próximo contato",L890="Próximo contato atrasado"),MAX(N$4:N889)+1,"")</f>
        <v/>
      </c>
    </row>
    <row r="891">
      <c r="A891" s="21" t="n"/>
      <c r="B891" s="14" t="n"/>
      <c r="C891" s="22" t="n"/>
      <c r="D891" s="14" t="n"/>
      <c r="E891" s="23" t="n"/>
      <c r="F891" s="22" t="n"/>
      <c r="G891" s="22" t="n"/>
      <c r="H891" s="22" t="n"/>
      <c r="I891" s="22" t="n"/>
      <c r="J891" s="21" t="n"/>
      <c r="K891" s="23" t="n"/>
      <c r="L891" s="24">
        <f>IF(COUNTA(A891:K891)=0,"",IF(A891="","Falta a data do pedido",IF(AND(H891="Proposta enviada",J891=""),"Proposta sem próximo contato",IF(AND(OR(H891="Novo",H891="Em conversa",H891="Proposta enviada"),J891&lt;&gt;"",J891&lt;TODAY()),"Próximo contato atrasado",IF(AND(H891="Perdido",I891=""),"Falta o motivo da perda",IF(AND(H891="Fechado",K891=""),"Falta o valor fechado",IF(C891="","Falta como chegou","")))))))</f>
        <v/>
      </c>
      <c r="M891" s="14" t="n"/>
      <c r="N891">
        <f>IF(OR(L891="Proposta sem próximo contato",L891="Próximo contato atrasado"),MAX(N$4:N890)+1,"")</f>
        <v/>
      </c>
    </row>
    <row r="892">
      <c r="A892" s="21" t="n"/>
      <c r="B892" s="14" t="n"/>
      <c r="C892" s="22" t="n"/>
      <c r="D892" s="14" t="n"/>
      <c r="E892" s="23" t="n"/>
      <c r="F892" s="22" t="n"/>
      <c r="G892" s="22" t="n"/>
      <c r="H892" s="22" t="n"/>
      <c r="I892" s="22" t="n"/>
      <c r="J892" s="21" t="n"/>
      <c r="K892" s="23" t="n"/>
      <c r="L892" s="24">
        <f>IF(COUNTA(A892:K892)=0,"",IF(A892="","Falta a data do pedido",IF(AND(H892="Proposta enviada",J892=""),"Proposta sem próximo contato",IF(AND(OR(H892="Novo",H892="Em conversa",H892="Proposta enviada"),J892&lt;&gt;"",J892&lt;TODAY()),"Próximo contato atrasado",IF(AND(H892="Perdido",I892=""),"Falta o motivo da perda",IF(AND(H892="Fechado",K892=""),"Falta o valor fechado",IF(C892="","Falta como chegou","")))))))</f>
        <v/>
      </c>
      <c r="M892" s="14" t="n"/>
      <c r="N892">
        <f>IF(OR(L892="Proposta sem próximo contato",L892="Próximo contato atrasado"),MAX(N$4:N891)+1,"")</f>
        <v/>
      </c>
    </row>
    <row r="893">
      <c r="A893" s="21" t="n"/>
      <c r="B893" s="14" t="n"/>
      <c r="C893" s="22" t="n"/>
      <c r="D893" s="14" t="n"/>
      <c r="E893" s="23" t="n"/>
      <c r="F893" s="22" t="n"/>
      <c r="G893" s="22" t="n"/>
      <c r="H893" s="22" t="n"/>
      <c r="I893" s="22" t="n"/>
      <c r="J893" s="21" t="n"/>
      <c r="K893" s="23" t="n"/>
      <c r="L893" s="24">
        <f>IF(COUNTA(A893:K893)=0,"",IF(A893="","Falta a data do pedido",IF(AND(H893="Proposta enviada",J893=""),"Proposta sem próximo contato",IF(AND(OR(H893="Novo",H893="Em conversa",H893="Proposta enviada"),J893&lt;&gt;"",J893&lt;TODAY()),"Próximo contato atrasado",IF(AND(H893="Perdido",I893=""),"Falta o motivo da perda",IF(AND(H893="Fechado",K893=""),"Falta o valor fechado",IF(C893="","Falta como chegou","")))))))</f>
        <v/>
      </c>
      <c r="M893" s="14" t="n"/>
      <c r="N893">
        <f>IF(OR(L893="Proposta sem próximo contato",L893="Próximo contato atrasado"),MAX(N$4:N892)+1,"")</f>
        <v/>
      </c>
    </row>
    <row r="894">
      <c r="A894" s="21" t="n"/>
      <c r="B894" s="14" t="n"/>
      <c r="C894" s="22" t="n"/>
      <c r="D894" s="14" t="n"/>
      <c r="E894" s="23" t="n"/>
      <c r="F894" s="22" t="n"/>
      <c r="G894" s="22" t="n"/>
      <c r="H894" s="22" t="n"/>
      <c r="I894" s="22" t="n"/>
      <c r="J894" s="21" t="n"/>
      <c r="K894" s="23" t="n"/>
      <c r="L894" s="24">
        <f>IF(COUNTA(A894:K894)=0,"",IF(A894="","Falta a data do pedido",IF(AND(H894="Proposta enviada",J894=""),"Proposta sem próximo contato",IF(AND(OR(H894="Novo",H894="Em conversa",H894="Proposta enviada"),J894&lt;&gt;"",J894&lt;TODAY()),"Próximo contato atrasado",IF(AND(H894="Perdido",I894=""),"Falta o motivo da perda",IF(AND(H894="Fechado",K894=""),"Falta o valor fechado",IF(C894="","Falta como chegou","")))))))</f>
        <v/>
      </c>
      <c r="M894" s="14" t="n"/>
      <c r="N894">
        <f>IF(OR(L894="Proposta sem próximo contato",L894="Próximo contato atrasado"),MAX(N$4:N893)+1,"")</f>
        <v/>
      </c>
    </row>
    <row r="895">
      <c r="A895" s="21" t="n"/>
      <c r="B895" s="14" t="n"/>
      <c r="C895" s="22" t="n"/>
      <c r="D895" s="14" t="n"/>
      <c r="E895" s="23" t="n"/>
      <c r="F895" s="22" t="n"/>
      <c r="G895" s="22" t="n"/>
      <c r="H895" s="22" t="n"/>
      <c r="I895" s="22" t="n"/>
      <c r="J895" s="21" t="n"/>
      <c r="K895" s="23" t="n"/>
      <c r="L895" s="24">
        <f>IF(COUNTA(A895:K895)=0,"",IF(A895="","Falta a data do pedido",IF(AND(H895="Proposta enviada",J895=""),"Proposta sem próximo contato",IF(AND(OR(H895="Novo",H895="Em conversa",H895="Proposta enviada"),J895&lt;&gt;"",J895&lt;TODAY()),"Próximo contato atrasado",IF(AND(H895="Perdido",I895=""),"Falta o motivo da perda",IF(AND(H895="Fechado",K895=""),"Falta o valor fechado",IF(C895="","Falta como chegou","")))))))</f>
        <v/>
      </c>
      <c r="M895" s="14" t="n"/>
      <c r="N895">
        <f>IF(OR(L895="Proposta sem próximo contato",L895="Próximo contato atrasado"),MAX(N$4:N894)+1,"")</f>
        <v/>
      </c>
    </row>
    <row r="896">
      <c r="A896" s="21" t="n"/>
      <c r="B896" s="14" t="n"/>
      <c r="C896" s="22" t="n"/>
      <c r="D896" s="14" t="n"/>
      <c r="E896" s="23" t="n"/>
      <c r="F896" s="22" t="n"/>
      <c r="G896" s="22" t="n"/>
      <c r="H896" s="22" t="n"/>
      <c r="I896" s="22" t="n"/>
      <c r="J896" s="21" t="n"/>
      <c r="K896" s="23" t="n"/>
      <c r="L896" s="24">
        <f>IF(COUNTA(A896:K896)=0,"",IF(A896="","Falta a data do pedido",IF(AND(H896="Proposta enviada",J896=""),"Proposta sem próximo contato",IF(AND(OR(H896="Novo",H896="Em conversa",H896="Proposta enviada"),J896&lt;&gt;"",J896&lt;TODAY()),"Próximo contato atrasado",IF(AND(H896="Perdido",I896=""),"Falta o motivo da perda",IF(AND(H896="Fechado",K896=""),"Falta o valor fechado",IF(C896="","Falta como chegou","")))))))</f>
        <v/>
      </c>
      <c r="M896" s="14" t="n"/>
      <c r="N896">
        <f>IF(OR(L896="Proposta sem próximo contato",L896="Próximo contato atrasado"),MAX(N$4:N895)+1,"")</f>
        <v/>
      </c>
    </row>
    <row r="897">
      <c r="A897" s="21" t="n"/>
      <c r="B897" s="14" t="n"/>
      <c r="C897" s="22" t="n"/>
      <c r="D897" s="14" t="n"/>
      <c r="E897" s="23" t="n"/>
      <c r="F897" s="22" t="n"/>
      <c r="G897" s="22" t="n"/>
      <c r="H897" s="22" t="n"/>
      <c r="I897" s="22" t="n"/>
      <c r="J897" s="21" t="n"/>
      <c r="K897" s="23" t="n"/>
      <c r="L897" s="24">
        <f>IF(COUNTA(A897:K897)=0,"",IF(A897="","Falta a data do pedido",IF(AND(H897="Proposta enviada",J897=""),"Proposta sem próximo contato",IF(AND(OR(H897="Novo",H897="Em conversa",H897="Proposta enviada"),J897&lt;&gt;"",J897&lt;TODAY()),"Próximo contato atrasado",IF(AND(H897="Perdido",I897=""),"Falta o motivo da perda",IF(AND(H897="Fechado",K897=""),"Falta o valor fechado",IF(C897="","Falta como chegou","")))))))</f>
        <v/>
      </c>
      <c r="M897" s="14" t="n"/>
      <c r="N897">
        <f>IF(OR(L897="Proposta sem próximo contato",L897="Próximo contato atrasado"),MAX(N$4:N896)+1,"")</f>
        <v/>
      </c>
    </row>
    <row r="898">
      <c r="A898" s="21" t="n"/>
      <c r="B898" s="14" t="n"/>
      <c r="C898" s="22" t="n"/>
      <c r="D898" s="14" t="n"/>
      <c r="E898" s="23" t="n"/>
      <c r="F898" s="22" t="n"/>
      <c r="G898" s="22" t="n"/>
      <c r="H898" s="22" t="n"/>
      <c r="I898" s="22" t="n"/>
      <c r="J898" s="21" t="n"/>
      <c r="K898" s="23" t="n"/>
      <c r="L898" s="24">
        <f>IF(COUNTA(A898:K898)=0,"",IF(A898="","Falta a data do pedido",IF(AND(H898="Proposta enviada",J898=""),"Proposta sem próximo contato",IF(AND(OR(H898="Novo",H898="Em conversa",H898="Proposta enviada"),J898&lt;&gt;"",J898&lt;TODAY()),"Próximo contato atrasado",IF(AND(H898="Perdido",I898=""),"Falta o motivo da perda",IF(AND(H898="Fechado",K898=""),"Falta o valor fechado",IF(C898="","Falta como chegou","")))))))</f>
        <v/>
      </c>
      <c r="M898" s="14" t="n"/>
      <c r="N898">
        <f>IF(OR(L898="Proposta sem próximo contato",L898="Próximo contato atrasado"),MAX(N$4:N897)+1,"")</f>
        <v/>
      </c>
    </row>
    <row r="899">
      <c r="A899" s="21" t="n"/>
      <c r="B899" s="14" t="n"/>
      <c r="C899" s="22" t="n"/>
      <c r="D899" s="14" t="n"/>
      <c r="E899" s="23" t="n"/>
      <c r="F899" s="22" t="n"/>
      <c r="G899" s="22" t="n"/>
      <c r="H899" s="22" t="n"/>
      <c r="I899" s="22" t="n"/>
      <c r="J899" s="21" t="n"/>
      <c r="K899" s="23" t="n"/>
      <c r="L899" s="24">
        <f>IF(COUNTA(A899:K899)=0,"",IF(A899="","Falta a data do pedido",IF(AND(H899="Proposta enviada",J899=""),"Proposta sem próximo contato",IF(AND(OR(H899="Novo",H899="Em conversa",H899="Proposta enviada"),J899&lt;&gt;"",J899&lt;TODAY()),"Próximo contato atrasado",IF(AND(H899="Perdido",I899=""),"Falta o motivo da perda",IF(AND(H899="Fechado",K899=""),"Falta o valor fechado",IF(C899="","Falta como chegou","")))))))</f>
        <v/>
      </c>
      <c r="M899" s="14" t="n"/>
      <c r="N899">
        <f>IF(OR(L899="Proposta sem próximo contato",L899="Próximo contato atrasado"),MAX(N$4:N898)+1,"")</f>
        <v/>
      </c>
    </row>
    <row r="900">
      <c r="A900" s="21" t="n"/>
      <c r="B900" s="14" t="n"/>
      <c r="C900" s="22" t="n"/>
      <c r="D900" s="14" t="n"/>
      <c r="E900" s="23" t="n"/>
      <c r="F900" s="22" t="n"/>
      <c r="G900" s="22" t="n"/>
      <c r="H900" s="22" t="n"/>
      <c r="I900" s="22" t="n"/>
      <c r="J900" s="21" t="n"/>
      <c r="K900" s="23" t="n"/>
      <c r="L900" s="24">
        <f>IF(COUNTA(A900:K900)=0,"",IF(A900="","Falta a data do pedido",IF(AND(H900="Proposta enviada",J900=""),"Proposta sem próximo contato",IF(AND(OR(H900="Novo",H900="Em conversa",H900="Proposta enviada"),J900&lt;&gt;"",J900&lt;TODAY()),"Próximo contato atrasado",IF(AND(H900="Perdido",I900=""),"Falta o motivo da perda",IF(AND(H900="Fechado",K900=""),"Falta o valor fechado",IF(C900="","Falta como chegou","")))))))</f>
        <v/>
      </c>
      <c r="M900" s="14" t="n"/>
      <c r="N900">
        <f>IF(OR(L900="Proposta sem próximo contato",L900="Próximo contato atrasado"),MAX(N$4:N899)+1,"")</f>
        <v/>
      </c>
    </row>
    <row r="901">
      <c r="A901" s="21" t="n"/>
      <c r="B901" s="14" t="n"/>
      <c r="C901" s="22" t="n"/>
      <c r="D901" s="14" t="n"/>
      <c r="E901" s="23" t="n"/>
      <c r="F901" s="22" t="n"/>
      <c r="G901" s="22" t="n"/>
      <c r="H901" s="22" t="n"/>
      <c r="I901" s="22" t="n"/>
      <c r="J901" s="21" t="n"/>
      <c r="K901" s="23" t="n"/>
      <c r="L901" s="24">
        <f>IF(COUNTA(A901:K901)=0,"",IF(A901="","Falta a data do pedido",IF(AND(H901="Proposta enviada",J901=""),"Proposta sem próximo contato",IF(AND(OR(H901="Novo",H901="Em conversa",H901="Proposta enviada"),J901&lt;&gt;"",J901&lt;TODAY()),"Próximo contato atrasado",IF(AND(H901="Perdido",I901=""),"Falta o motivo da perda",IF(AND(H901="Fechado",K901=""),"Falta o valor fechado",IF(C901="","Falta como chegou","")))))))</f>
        <v/>
      </c>
      <c r="M901" s="14" t="n"/>
      <c r="N901">
        <f>IF(OR(L901="Proposta sem próximo contato",L901="Próximo contato atrasado"),MAX(N$4:N900)+1,"")</f>
        <v/>
      </c>
    </row>
    <row r="902">
      <c r="A902" s="21" t="n"/>
      <c r="B902" s="14" t="n"/>
      <c r="C902" s="22" t="n"/>
      <c r="D902" s="14" t="n"/>
      <c r="E902" s="23" t="n"/>
      <c r="F902" s="22" t="n"/>
      <c r="G902" s="22" t="n"/>
      <c r="H902" s="22" t="n"/>
      <c r="I902" s="22" t="n"/>
      <c r="J902" s="21" t="n"/>
      <c r="K902" s="23" t="n"/>
      <c r="L902" s="24">
        <f>IF(COUNTA(A902:K902)=0,"",IF(A902="","Falta a data do pedido",IF(AND(H902="Proposta enviada",J902=""),"Proposta sem próximo contato",IF(AND(OR(H902="Novo",H902="Em conversa",H902="Proposta enviada"),J902&lt;&gt;"",J902&lt;TODAY()),"Próximo contato atrasado",IF(AND(H902="Perdido",I902=""),"Falta o motivo da perda",IF(AND(H902="Fechado",K902=""),"Falta o valor fechado",IF(C902="","Falta como chegou","")))))))</f>
        <v/>
      </c>
      <c r="M902" s="14" t="n"/>
      <c r="N902">
        <f>IF(OR(L902="Proposta sem próximo contato",L902="Próximo contato atrasado"),MAX(N$4:N901)+1,"")</f>
        <v/>
      </c>
    </row>
    <row r="903">
      <c r="A903" s="21" t="n"/>
      <c r="B903" s="14" t="n"/>
      <c r="C903" s="22" t="n"/>
      <c r="D903" s="14" t="n"/>
      <c r="E903" s="23" t="n"/>
      <c r="F903" s="22" t="n"/>
      <c r="G903" s="22" t="n"/>
      <c r="H903" s="22" t="n"/>
      <c r="I903" s="22" t="n"/>
      <c r="J903" s="21" t="n"/>
      <c r="K903" s="23" t="n"/>
      <c r="L903" s="24">
        <f>IF(COUNTA(A903:K903)=0,"",IF(A903="","Falta a data do pedido",IF(AND(H903="Proposta enviada",J903=""),"Proposta sem próximo contato",IF(AND(OR(H903="Novo",H903="Em conversa",H903="Proposta enviada"),J903&lt;&gt;"",J903&lt;TODAY()),"Próximo contato atrasado",IF(AND(H903="Perdido",I903=""),"Falta o motivo da perda",IF(AND(H903="Fechado",K903=""),"Falta o valor fechado",IF(C903="","Falta como chegou","")))))))</f>
        <v/>
      </c>
      <c r="M903" s="14" t="n"/>
      <c r="N903">
        <f>IF(OR(L903="Proposta sem próximo contato",L903="Próximo contato atrasado"),MAX(N$4:N902)+1,"")</f>
        <v/>
      </c>
    </row>
    <row r="904">
      <c r="A904" s="21" t="n"/>
      <c r="B904" s="14" t="n"/>
      <c r="C904" s="22" t="n"/>
      <c r="D904" s="14" t="n"/>
      <c r="E904" s="23" t="n"/>
      <c r="F904" s="22" t="n"/>
      <c r="G904" s="22" t="n"/>
      <c r="H904" s="22" t="n"/>
      <c r="I904" s="22" t="n"/>
      <c r="J904" s="21" t="n"/>
      <c r="K904" s="23" t="n"/>
      <c r="L904" s="24">
        <f>IF(COUNTA(A904:K904)=0,"",IF(A904="","Falta a data do pedido",IF(AND(H904="Proposta enviada",J904=""),"Proposta sem próximo contato",IF(AND(OR(H904="Novo",H904="Em conversa",H904="Proposta enviada"),J904&lt;&gt;"",J904&lt;TODAY()),"Próximo contato atrasado",IF(AND(H904="Perdido",I904=""),"Falta o motivo da perda",IF(AND(H904="Fechado",K904=""),"Falta o valor fechado",IF(C904="","Falta como chegou","")))))))</f>
        <v/>
      </c>
      <c r="M904" s="14" t="n"/>
      <c r="N904">
        <f>IF(OR(L904="Proposta sem próximo contato",L904="Próximo contato atrasado"),MAX(N$4:N903)+1,"")</f>
        <v/>
      </c>
    </row>
    <row r="905">
      <c r="A905" s="21" t="n"/>
      <c r="B905" s="14" t="n"/>
      <c r="C905" s="22" t="n"/>
      <c r="D905" s="14" t="n"/>
      <c r="E905" s="23" t="n"/>
      <c r="F905" s="22" t="n"/>
      <c r="G905" s="22" t="n"/>
      <c r="H905" s="22" t="n"/>
      <c r="I905" s="22" t="n"/>
      <c r="J905" s="21" t="n"/>
      <c r="K905" s="23" t="n"/>
      <c r="L905" s="24">
        <f>IF(COUNTA(A905:K905)=0,"",IF(A905="","Falta a data do pedido",IF(AND(H905="Proposta enviada",J905=""),"Proposta sem próximo contato",IF(AND(OR(H905="Novo",H905="Em conversa",H905="Proposta enviada"),J905&lt;&gt;"",J905&lt;TODAY()),"Próximo contato atrasado",IF(AND(H905="Perdido",I905=""),"Falta o motivo da perda",IF(AND(H905="Fechado",K905=""),"Falta o valor fechado",IF(C905="","Falta como chegou","")))))))</f>
        <v/>
      </c>
      <c r="M905" s="14" t="n"/>
      <c r="N905">
        <f>IF(OR(L905="Proposta sem próximo contato",L905="Próximo contato atrasado"),MAX(N$4:N904)+1,"")</f>
        <v/>
      </c>
    </row>
    <row r="906">
      <c r="A906" s="21" t="n"/>
      <c r="B906" s="14" t="n"/>
      <c r="C906" s="22" t="n"/>
      <c r="D906" s="14" t="n"/>
      <c r="E906" s="23" t="n"/>
      <c r="F906" s="22" t="n"/>
      <c r="G906" s="22" t="n"/>
      <c r="H906" s="22" t="n"/>
      <c r="I906" s="22" t="n"/>
      <c r="J906" s="21" t="n"/>
      <c r="K906" s="23" t="n"/>
      <c r="L906" s="24">
        <f>IF(COUNTA(A906:K906)=0,"",IF(A906="","Falta a data do pedido",IF(AND(H906="Proposta enviada",J906=""),"Proposta sem próximo contato",IF(AND(OR(H906="Novo",H906="Em conversa",H906="Proposta enviada"),J906&lt;&gt;"",J906&lt;TODAY()),"Próximo contato atrasado",IF(AND(H906="Perdido",I906=""),"Falta o motivo da perda",IF(AND(H906="Fechado",K906=""),"Falta o valor fechado",IF(C906="","Falta como chegou","")))))))</f>
        <v/>
      </c>
      <c r="M906" s="14" t="n"/>
      <c r="N906">
        <f>IF(OR(L906="Proposta sem próximo contato",L906="Próximo contato atrasado"),MAX(N$4:N905)+1,"")</f>
        <v/>
      </c>
    </row>
    <row r="907">
      <c r="A907" s="21" t="n"/>
      <c r="B907" s="14" t="n"/>
      <c r="C907" s="22" t="n"/>
      <c r="D907" s="14" t="n"/>
      <c r="E907" s="23" t="n"/>
      <c r="F907" s="22" t="n"/>
      <c r="G907" s="22" t="n"/>
      <c r="H907" s="22" t="n"/>
      <c r="I907" s="22" t="n"/>
      <c r="J907" s="21" t="n"/>
      <c r="K907" s="23" t="n"/>
      <c r="L907" s="24">
        <f>IF(COUNTA(A907:K907)=0,"",IF(A907="","Falta a data do pedido",IF(AND(H907="Proposta enviada",J907=""),"Proposta sem próximo contato",IF(AND(OR(H907="Novo",H907="Em conversa",H907="Proposta enviada"),J907&lt;&gt;"",J907&lt;TODAY()),"Próximo contato atrasado",IF(AND(H907="Perdido",I907=""),"Falta o motivo da perda",IF(AND(H907="Fechado",K907=""),"Falta o valor fechado",IF(C907="","Falta como chegou","")))))))</f>
        <v/>
      </c>
      <c r="M907" s="14" t="n"/>
      <c r="N907">
        <f>IF(OR(L907="Proposta sem próximo contato",L907="Próximo contato atrasado"),MAX(N$4:N906)+1,"")</f>
        <v/>
      </c>
    </row>
    <row r="908">
      <c r="A908" s="21" t="n"/>
      <c r="B908" s="14" t="n"/>
      <c r="C908" s="22" t="n"/>
      <c r="D908" s="14" t="n"/>
      <c r="E908" s="23" t="n"/>
      <c r="F908" s="22" t="n"/>
      <c r="G908" s="22" t="n"/>
      <c r="H908" s="22" t="n"/>
      <c r="I908" s="22" t="n"/>
      <c r="J908" s="21" t="n"/>
      <c r="K908" s="23" t="n"/>
      <c r="L908" s="24">
        <f>IF(COUNTA(A908:K908)=0,"",IF(A908="","Falta a data do pedido",IF(AND(H908="Proposta enviada",J908=""),"Proposta sem próximo contato",IF(AND(OR(H908="Novo",H908="Em conversa",H908="Proposta enviada"),J908&lt;&gt;"",J908&lt;TODAY()),"Próximo contato atrasado",IF(AND(H908="Perdido",I908=""),"Falta o motivo da perda",IF(AND(H908="Fechado",K908=""),"Falta o valor fechado",IF(C908="","Falta como chegou","")))))))</f>
        <v/>
      </c>
      <c r="M908" s="14" t="n"/>
      <c r="N908">
        <f>IF(OR(L908="Proposta sem próximo contato",L908="Próximo contato atrasado"),MAX(N$4:N907)+1,"")</f>
        <v/>
      </c>
    </row>
    <row r="909">
      <c r="A909" s="21" t="n"/>
      <c r="B909" s="14" t="n"/>
      <c r="C909" s="22" t="n"/>
      <c r="D909" s="14" t="n"/>
      <c r="E909" s="23" t="n"/>
      <c r="F909" s="22" t="n"/>
      <c r="G909" s="22" t="n"/>
      <c r="H909" s="22" t="n"/>
      <c r="I909" s="22" t="n"/>
      <c r="J909" s="21" t="n"/>
      <c r="K909" s="23" t="n"/>
      <c r="L909" s="24">
        <f>IF(COUNTA(A909:K909)=0,"",IF(A909="","Falta a data do pedido",IF(AND(H909="Proposta enviada",J909=""),"Proposta sem próximo contato",IF(AND(OR(H909="Novo",H909="Em conversa",H909="Proposta enviada"),J909&lt;&gt;"",J909&lt;TODAY()),"Próximo contato atrasado",IF(AND(H909="Perdido",I909=""),"Falta o motivo da perda",IF(AND(H909="Fechado",K909=""),"Falta o valor fechado",IF(C909="","Falta como chegou","")))))))</f>
        <v/>
      </c>
      <c r="M909" s="14" t="n"/>
      <c r="N909">
        <f>IF(OR(L909="Proposta sem próximo contato",L909="Próximo contato atrasado"),MAX(N$4:N908)+1,"")</f>
        <v/>
      </c>
    </row>
    <row r="910">
      <c r="A910" s="21" t="n"/>
      <c r="B910" s="14" t="n"/>
      <c r="C910" s="22" t="n"/>
      <c r="D910" s="14" t="n"/>
      <c r="E910" s="23" t="n"/>
      <c r="F910" s="22" t="n"/>
      <c r="G910" s="22" t="n"/>
      <c r="H910" s="22" t="n"/>
      <c r="I910" s="22" t="n"/>
      <c r="J910" s="21" t="n"/>
      <c r="K910" s="23" t="n"/>
      <c r="L910" s="24">
        <f>IF(COUNTA(A910:K910)=0,"",IF(A910="","Falta a data do pedido",IF(AND(H910="Proposta enviada",J910=""),"Proposta sem próximo contato",IF(AND(OR(H910="Novo",H910="Em conversa",H910="Proposta enviada"),J910&lt;&gt;"",J910&lt;TODAY()),"Próximo contato atrasado",IF(AND(H910="Perdido",I910=""),"Falta o motivo da perda",IF(AND(H910="Fechado",K910=""),"Falta o valor fechado",IF(C910="","Falta como chegou","")))))))</f>
        <v/>
      </c>
      <c r="M910" s="14" t="n"/>
      <c r="N910">
        <f>IF(OR(L910="Proposta sem próximo contato",L910="Próximo contato atrasado"),MAX(N$4:N909)+1,"")</f>
        <v/>
      </c>
    </row>
    <row r="911">
      <c r="A911" s="21" t="n"/>
      <c r="B911" s="14" t="n"/>
      <c r="C911" s="22" t="n"/>
      <c r="D911" s="14" t="n"/>
      <c r="E911" s="23" t="n"/>
      <c r="F911" s="22" t="n"/>
      <c r="G911" s="22" t="n"/>
      <c r="H911" s="22" t="n"/>
      <c r="I911" s="22" t="n"/>
      <c r="J911" s="21" t="n"/>
      <c r="K911" s="23" t="n"/>
      <c r="L911" s="24">
        <f>IF(COUNTA(A911:K911)=0,"",IF(A911="","Falta a data do pedido",IF(AND(H911="Proposta enviada",J911=""),"Proposta sem próximo contato",IF(AND(OR(H911="Novo",H911="Em conversa",H911="Proposta enviada"),J911&lt;&gt;"",J911&lt;TODAY()),"Próximo contato atrasado",IF(AND(H911="Perdido",I911=""),"Falta o motivo da perda",IF(AND(H911="Fechado",K911=""),"Falta o valor fechado",IF(C911="","Falta como chegou","")))))))</f>
        <v/>
      </c>
      <c r="M911" s="14" t="n"/>
      <c r="N911">
        <f>IF(OR(L911="Proposta sem próximo contato",L911="Próximo contato atrasado"),MAX(N$4:N910)+1,"")</f>
        <v/>
      </c>
    </row>
    <row r="912">
      <c r="A912" s="21" t="n"/>
      <c r="B912" s="14" t="n"/>
      <c r="C912" s="22" t="n"/>
      <c r="D912" s="14" t="n"/>
      <c r="E912" s="23" t="n"/>
      <c r="F912" s="22" t="n"/>
      <c r="G912" s="22" t="n"/>
      <c r="H912" s="22" t="n"/>
      <c r="I912" s="22" t="n"/>
      <c r="J912" s="21" t="n"/>
      <c r="K912" s="23" t="n"/>
      <c r="L912" s="24">
        <f>IF(COUNTA(A912:K912)=0,"",IF(A912="","Falta a data do pedido",IF(AND(H912="Proposta enviada",J912=""),"Proposta sem próximo contato",IF(AND(OR(H912="Novo",H912="Em conversa",H912="Proposta enviada"),J912&lt;&gt;"",J912&lt;TODAY()),"Próximo contato atrasado",IF(AND(H912="Perdido",I912=""),"Falta o motivo da perda",IF(AND(H912="Fechado",K912=""),"Falta o valor fechado",IF(C912="","Falta como chegou","")))))))</f>
        <v/>
      </c>
      <c r="M912" s="14" t="n"/>
      <c r="N912">
        <f>IF(OR(L912="Proposta sem próximo contato",L912="Próximo contato atrasado"),MAX(N$4:N911)+1,"")</f>
        <v/>
      </c>
    </row>
    <row r="913">
      <c r="A913" s="21" t="n"/>
      <c r="B913" s="14" t="n"/>
      <c r="C913" s="22" t="n"/>
      <c r="D913" s="14" t="n"/>
      <c r="E913" s="23" t="n"/>
      <c r="F913" s="22" t="n"/>
      <c r="G913" s="22" t="n"/>
      <c r="H913" s="22" t="n"/>
      <c r="I913" s="22" t="n"/>
      <c r="J913" s="21" t="n"/>
      <c r="K913" s="23" t="n"/>
      <c r="L913" s="24">
        <f>IF(COUNTA(A913:K913)=0,"",IF(A913="","Falta a data do pedido",IF(AND(H913="Proposta enviada",J913=""),"Proposta sem próximo contato",IF(AND(OR(H913="Novo",H913="Em conversa",H913="Proposta enviada"),J913&lt;&gt;"",J913&lt;TODAY()),"Próximo contato atrasado",IF(AND(H913="Perdido",I913=""),"Falta o motivo da perda",IF(AND(H913="Fechado",K913=""),"Falta o valor fechado",IF(C913="","Falta como chegou","")))))))</f>
        <v/>
      </c>
      <c r="M913" s="14" t="n"/>
      <c r="N913">
        <f>IF(OR(L913="Proposta sem próximo contato",L913="Próximo contato atrasado"),MAX(N$4:N912)+1,"")</f>
        <v/>
      </c>
    </row>
    <row r="914">
      <c r="A914" s="21" t="n"/>
      <c r="B914" s="14" t="n"/>
      <c r="C914" s="22" t="n"/>
      <c r="D914" s="14" t="n"/>
      <c r="E914" s="23" t="n"/>
      <c r="F914" s="22" t="n"/>
      <c r="G914" s="22" t="n"/>
      <c r="H914" s="22" t="n"/>
      <c r="I914" s="22" t="n"/>
      <c r="J914" s="21" t="n"/>
      <c r="K914" s="23" t="n"/>
      <c r="L914" s="24">
        <f>IF(COUNTA(A914:K914)=0,"",IF(A914="","Falta a data do pedido",IF(AND(H914="Proposta enviada",J914=""),"Proposta sem próximo contato",IF(AND(OR(H914="Novo",H914="Em conversa",H914="Proposta enviada"),J914&lt;&gt;"",J914&lt;TODAY()),"Próximo contato atrasado",IF(AND(H914="Perdido",I914=""),"Falta o motivo da perda",IF(AND(H914="Fechado",K914=""),"Falta o valor fechado",IF(C914="","Falta como chegou","")))))))</f>
        <v/>
      </c>
      <c r="M914" s="14" t="n"/>
      <c r="N914">
        <f>IF(OR(L914="Proposta sem próximo contato",L914="Próximo contato atrasado"),MAX(N$4:N913)+1,"")</f>
        <v/>
      </c>
    </row>
    <row r="915">
      <c r="A915" s="21" t="n"/>
      <c r="B915" s="14" t="n"/>
      <c r="C915" s="22" t="n"/>
      <c r="D915" s="14" t="n"/>
      <c r="E915" s="23" t="n"/>
      <c r="F915" s="22" t="n"/>
      <c r="G915" s="22" t="n"/>
      <c r="H915" s="22" t="n"/>
      <c r="I915" s="22" t="n"/>
      <c r="J915" s="21" t="n"/>
      <c r="K915" s="23" t="n"/>
      <c r="L915" s="24">
        <f>IF(COUNTA(A915:K915)=0,"",IF(A915="","Falta a data do pedido",IF(AND(H915="Proposta enviada",J915=""),"Proposta sem próximo contato",IF(AND(OR(H915="Novo",H915="Em conversa",H915="Proposta enviada"),J915&lt;&gt;"",J915&lt;TODAY()),"Próximo contato atrasado",IF(AND(H915="Perdido",I915=""),"Falta o motivo da perda",IF(AND(H915="Fechado",K915=""),"Falta o valor fechado",IF(C915="","Falta como chegou","")))))))</f>
        <v/>
      </c>
      <c r="M915" s="14" t="n"/>
      <c r="N915">
        <f>IF(OR(L915="Proposta sem próximo contato",L915="Próximo contato atrasado"),MAX(N$4:N914)+1,"")</f>
        <v/>
      </c>
    </row>
    <row r="916">
      <c r="A916" s="21" t="n"/>
      <c r="B916" s="14" t="n"/>
      <c r="C916" s="22" t="n"/>
      <c r="D916" s="14" t="n"/>
      <c r="E916" s="23" t="n"/>
      <c r="F916" s="22" t="n"/>
      <c r="G916" s="22" t="n"/>
      <c r="H916" s="22" t="n"/>
      <c r="I916" s="22" t="n"/>
      <c r="J916" s="21" t="n"/>
      <c r="K916" s="23" t="n"/>
      <c r="L916" s="24">
        <f>IF(COUNTA(A916:K916)=0,"",IF(A916="","Falta a data do pedido",IF(AND(H916="Proposta enviada",J916=""),"Proposta sem próximo contato",IF(AND(OR(H916="Novo",H916="Em conversa",H916="Proposta enviada"),J916&lt;&gt;"",J916&lt;TODAY()),"Próximo contato atrasado",IF(AND(H916="Perdido",I916=""),"Falta o motivo da perda",IF(AND(H916="Fechado",K916=""),"Falta o valor fechado",IF(C916="","Falta como chegou","")))))))</f>
        <v/>
      </c>
      <c r="M916" s="14" t="n"/>
      <c r="N916">
        <f>IF(OR(L916="Proposta sem próximo contato",L916="Próximo contato atrasado"),MAX(N$4:N915)+1,"")</f>
        <v/>
      </c>
    </row>
    <row r="917">
      <c r="A917" s="21" t="n"/>
      <c r="B917" s="14" t="n"/>
      <c r="C917" s="22" t="n"/>
      <c r="D917" s="14" t="n"/>
      <c r="E917" s="23" t="n"/>
      <c r="F917" s="22" t="n"/>
      <c r="G917" s="22" t="n"/>
      <c r="H917" s="22" t="n"/>
      <c r="I917" s="22" t="n"/>
      <c r="J917" s="21" t="n"/>
      <c r="K917" s="23" t="n"/>
      <c r="L917" s="24">
        <f>IF(COUNTA(A917:K917)=0,"",IF(A917="","Falta a data do pedido",IF(AND(H917="Proposta enviada",J917=""),"Proposta sem próximo contato",IF(AND(OR(H917="Novo",H917="Em conversa",H917="Proposta enviada"),J917&lt;&gt;"",J917&lt;TODAY()),"Próximo contato atrasado",IF(AND(H917="Perdido",I917=""),"Falta o motivo da perda",IF(AND(H917="Fechado",K917=""),"Falta o valor fechado",IF(C917="","Falta como chegou","")))))))</f>
        <v/>
      </c>
      <c r="M917" s="14" t="n"/>
      <c r="N917">
        <f>IF(OR(L917="Proposta sem próximo contato",L917="Próximo contato atrasado"),MAX(N$4:N916)+1,"")</f>
        <v/>
      </c>
    </row>
    <row r="918">
      <c r="A918" s="21" t="n"/>
      <c r="B918" s="14" t="n"/>
      <c r="C918" s="22" t="n"/>
      <c r="D918" s="14" t="n"/>
      <c r="E918" s="23" t="n"/>
      <c r="F918" s="22" t="n"/>
      <c r="G918" s="22" t="n"/>
      <c r="H918" s="22" t="n"/>
      <c r="I918" s="22" t="n"/>
      <c r="J918" s="21" t="n"/>
      <c r="K918" s="23" t="n"/>
      <c r="L918" s="24">
        <f>IF(COUNTA(A918:K918)=0,"",IF(A918="","Falta a data do pedido",IF(AND(H918="Proposta enviada",J918=""),"Proposta sem próximo contato",IF(AND(OR(H918="Novo",H918="Em conversa",H918="Proposta enviada"),J918&lt;&gt;"",J918&lt;TODAY()),"Próximo contato atrasado",IF(AND(H918="Perdido",I918=""),"Falta o motivo da perda",IF(AND(H918="Fechado",K918=""),"Falta o valor fechado",IF(C918="","Falta como chegou","")))))))</f>
        <v/>
      </c>
      <c r="M918" s="14" t="n"/>
      <c r="N918">
        <f>IF(OR(L918="Proposta sem próximo contato",L918="Próximo contato atrasado"),MAX(N$4:N917)+1,"")</f>
        <v/>
      </c>
    </row>
    <row r="919">
      <c r="A919" s="21" t="n"/>
      <c r="B919" s="14" t="n"/>
      <c r="C919" s="22" t="n"/>
      <c r="D919" s="14" t="n"/>
      <c r="E919" s="23" t="n"/>
      <c r="F919" s="22" t="n"/>
      <c r="G919" s="22" t="n"/>
      <c r="H919" s="22" t="n"/>
      <c r="I919" s="22" t="n"/>
      <c r="J919" s="21" t="n"/>
      <c r="K919" s="23" t="n"/>
      <c r="L919" s="24">
        <f>IF(COUNTA(A919:K919)=0,"",IF(A919="","Falta a data do pedido",IF(AND(H919="Proposta enviada",J919=""),"Proposta sem próximo contato",IF(AND(OR(H919="Novo",H919="Em conversa",H919="Proposta enviada"),J919&lt;&gt;"",J919&lt;TODAY()),"Próximo contato atrasado",IF(AND(H919="Perdido",I919=""),"Falta o motivo da perda",IF(AND(H919="Fechado",K919=""),"Falta o valor fechado",IF(C919="","Falta como chegou","")))))))</f>
        <v/>
      </c>
      <c r="M919" s="14" t="n"/>
      <c r="N919">
        <f>IF(OR(L919="Proposta sem próximo contato",L919="Próximo contato atrasado"),MAX(N$4:N918)+1,"")</f>
        <v/>
      </c>
    </row>
    <row r="920">
      <c r="A920" s="21" t="n"/>
      <c r="B920" s="14" t="n"/>
      <c r="C920" s="22" t="n"/>
      <c r="D920" s="14" t="n"/>
      <c r="E920" s="23" t="n"/>
      <c r="F920" s="22" t="n"/>
      <c r="G920" s="22" t="n"/>
      <c r="H920" s="22" t="n"/>
      <c r="I920" s="22" t="n"/>
      <c r="J920" s="21" t="n"/>
      <c r="K920" s="23" t="n"/>
      <c r="L920" s="24">
        <f>IF(COUNTA(A920:K920)=0,"",IF(A920="","Falta a data do pedido",IF(AND(H920="Proposta enviada",J920=""),"Proposta sem próximo contato",IF(AND(OR(H920="Novo",H920="Em conversa",H920="Proposta enviada"),J920&lt;&gt;"",J920&lt;TODAY()),"Próximo contato atrasado",IF(AND(H920="Perdido",I920=""),"Falta o motivo da perda",IF(AND(H920="Fechado",K920=""),"Falta o valor fechado",IF(C920="","Falta como chegou","")))))))</f>
        <v/>
      </c>
      <c r="M920" s="14" t="n"/>
      <c r="N920">
        <f>IF(OR(L920="Proposta sem próximo contato",L920="Próximo contato atrasado"),MAX(N$4:N919)+1,"")</f>
        <v/>
      </c>
    </row>
    <row r="921">
      <c r="A921" s="21" t="n"/>
      <c r="B921" s="14" t="n"/>
      <c r="C921" s="22" t="n"/>
      <c r="D921" s="14" t="n"/>
      <c r="E921" s="23" t="n"/>
      <c r="F921" s="22" t="n"/>
      <c r="G921" s="22" t="n"/>
      <c r="H921" s="22" t="n"/>
      <c r="I921" s="22" t="n"/>
      <c r="J921" s="21" t="n"/>
      <c r="K921" s="23" t="n"/>
      <c r="L921" s="24">
        <f>IF(COUNTA(A921:K921)=0,"",IF(A921="","Falta a data do pedido",IF(AND(H921="Proposta enviada",J921=""),"Proposta sem próximo contato",IF(AND(OR(H921="Novo",H921="Em conversa",H921="Proposta enviada"),J921&lt;&gt;"",J921&lt;TODAY()),"Próximo contato atrasado",IF(AND(H921="Perdido",I921=""),"Falta o motivo da perda",IF(AND(H921="Fechado",K921=""),"Falta o valor fechado",IF(C921="","Falta como chegou","")))))))</f>
        <v/>
      </c>
      <c r="M921" s="14" t="n"/>
      <c r="N921">
        <f>IF(OR(L921="Proposta sem próximo contato",L921="Próximo contato atrasado"),MAX(N$4:N920)+1,"")</f>
        <v/>
      </c>
    </row>
    <row r="922">
      <c r="A922" s="21" t="n"/>
      <c r="B922" s="14" t="n"/>
      <c r="C922" s="22" t="n"/>
      <c r="D922" s="14" t="n"/>
      <c r="E922" s="23" t="n"/>
      <c r="F922" s="22" t="n"/>
      <c r="G922" s="22" t="n"/>
      <c r="H922" s="22" t="n"/>
      <c r="I922" s="22" t="n"/>
      <c r="J922" s="21" t="n"/>
      <c r="K922" s="23" t="n"/>
      <c r="L922" s="24">
        <f>IF(COUNTA(A922:K922)=0,"",IF(A922="","Falta a data do pedido",IF(AND(H922="Proposta enviada",J922=""),"Proposta sem próximo contato",IF(AND(OR(H922="Novo",H922="Em conversa",H922="Proposta enviada"),J922&lt;&gt;"",J922&lt;TODAY()),"Próximo contato atrasado",IF(AND(H922="Perdido",I922=""),"Falta o motivo da perda",IF(AND(H922="Fechado",K922=""),"Falta o valor fechado",IF(C922="","Falta como chegou","")))))))</f>
        <v/>
      </c>
      <c r="M922" s="14" t="n"/>
      <c r="N922">
        <f>IF(OR(L922="Proposta sem próximo contato",L922="Próximo contato atrasado"),MAX(N$4:N921)+1,"")</f>
        <v/>
      </c>
    </row>
    <row r="923">
      <c r="A923" s="21" t="n"/>
      <c r="B923" s="14" t="n"/>
      <c r="C923" s="22" t="n"/>
      <c r="D923" s="14" t="n"/>
      <c r="E923" s="23" t="n"/>
      <c r="F923" s="22" t="n"/>
      <c r="G923" s="22" t="n"/>
      <c r="H923" s="22" t="n"/>
      <c r="I923" s="22" t="n"/>
      <c r="J923" s="21" t="n"/>
      <c r="K923" s="23" t="n"/>
      <c r="L923" s="24">
        <f>IF(COUNTA(A923:K923)=0,"",IF(A923="","Falta a data do pedido",IF(AND(H923="Proposta enviada",J923=""),"Proposta sem próximo contato",IF(AND(OR(H923="Novo",H923="Em conversa",H923="Proposta enviada"),J923&lt;&gt;"",J923&lt;TODAY()),"Próximo contato atrasado",IF(AND(H923="Perdido",I923=""),"Falta o motivo da perda",IF(AND(H923="Fechado",K923=""),"Falta o valor fechado",IF(C923="","Falta como chegou","")))))))</f>
        <v/>
      </c>
      <c r="M923" s="14" t="n"/>
      <c r="N923">
        <f>IF(OR(L923="Proposta sem próximo contato",L923="Próximo contato atrasado"),MAX(N$4:N922)+1,"")</f>
        <v/>
      </c>
    </row>
    <row r="924">
      <c r="A924" s="21" t="n"/>
      <c r="B924" s="14" t="n"/>
      <c r="C924" s="22" t="n"/>
      <c r="D924" s="14" t="n"/>
      <c r="E924" s="23" t="n"/>
      <c r="F924" s="22" t="n"/>
      <c r="G924" s="22" t="n"/>
      <c r="H924" s="22" t="n"/>
      <c r="I924" s="22" t="n"/>
      <c r="J924" s="21" t="n"/>
      <c r="K924" s="23" t="n"/>
      <c r="L924" s="24">
        <f>IF(COUNTA(A924:K924)=0,"",IF(A924="","Falta a data do pedido",IF(AND(H924="Proposta enviada",J924=""),"Proposta sem próximo contato",IF(AND(OR(H924="Novo",H924="Em conversa",H924="Proposta enviada"),J924&lt;&gt;"",J924&lt;TODAY()),"Próximo contato atrasado",IF(AND(H924="Perdido",I924=""),"Falta o motivo da perda",IF(AND(H924="Fechado",K924=""),"Falta o valor fechado",IF(C924="","Falta como chegou","")))))))</f>
        <v/>
      </c>
      <c r="M924" s="14" t="n"/>
      <c r="N924">
        <f>IF(OR(L924="Proposta sem próximo contato",L924="Próximo contato atrasado"),MAX(N$4:N923)+1,"")</f>
        <v/>
      </c>
    </row>
    <row r="925">
      <c r="A925" s="21" t="n"/>
      <c r="B925" s="14" t="n"/>
      <c r="C925" s="22" t="n"/>
      <c r="D925" s="14" t="n"/>
      <c r="E925" s="23" t="n"/>
      <c r="F925" s="22" t="n"/>
      <c r="G925" s="22" t="n"/>
      <c r="H925" s="22" t="n"/>
      <c r="I925" s="22" t="n"/>
      <c r="J925" s="21" t="n"/>
      <c r="K925" s="23" t="n"/>
      <c r="L925" s="24">
        <f>IF(COUNTA(A925:K925)=0,"",IF(A925="","Falta a data do pedido",IF(AND(H925="Proposta enviada",J925=""),"Proposta sem próximo contato",IF(AND(OR(H925="Novo",H925="Em conversa",H925="Proposta enviada"),J925&lt;&gt;"",J925&lt;TODAY()),"Próximo contato atrasado",IF(AND(H925="Perdido",I925=""),"Falta o motivo da perda",IF(AND(H925="Fechado",K925=""),"Falta o valor fechado",IF(C925="","Falta como chegou","")))))))</f>
        <v/>
      </c>
      <c r="M925" s="14" t="n"/>
      <c r="N925">
        <f>IF(OR(L925="Proposta sem próximo contato",L925="Próximo contato atrasado"),MAX(N$4:N924)+1,"")</f>
        <v/>
      </c>
    </row>
    <row r="926">
      <c r="A926" s="21" t="n"/>
      <c r="B926" s="14" t="n"/>
      <c r="C926" s="22" t="n"/>
      <c r="D926" s="14" t="n"/>
      <c r="E926" s="23" t="n"/>
      <c r="F926" s="22" t="n"/>
      <c r="G926" s="22" t="n"/>
      <c r="H926" s="22" t="n"/>
      <c r="I926" s="22" t="n"/>
      <c r="J926" s="21" t="n"/>
      <c r="K926" s="23" t="n"/>
      <c r="L926" s="24">
        <f>IF(COUNTA(A926:K926)=0,"",IF(A926="","Falta a data do pedido",IF(AND(H926="Proposta enviada",J926=""),"Proposta sem próximo contato",IF(AND(OR(H926="Novo",H926="Em conversa",H926="Proposta enviada"),J926&lt;&gt;"",J926&lt;TODAY()),"Próximo contato atrasado",IF(AND(H926="Perdido",I926=""),"Falta o motivo da perda",IF(AND(H926="Fechado",K926=""),"Falta o valor fechado",IF(C926="","Falta como chegou","")))))))</f>
        <v/>
      </c>
      <c r="M926" s="14" t="n"/>
      <c r="N926">
        <f>IF(OR(L926="Proposta sem próximo contato",L926="Próximo contato atrasado"),MAX(N$4:N925)+1,"")</f>
        <v/>
      </c>
    </row>
    <row r="927">
      <c r="A927" s="21" t="n"/>
      <c r="B927" s="14" t="n"/>
      <c r="C927" s="22" t="n"/>
      <c r="D927" s="14" t="n"/>
      <c r="E927" s="23" t="n"/>
      <c r="F927" s="22" t="n"/>
      <c r="G927" s="22" t="n"/>
      <c r="H927" s="22" t="n"/>
      <c r="I927" s="22" t="n"/>
      <c r="J927" s="21" t="n"/>
      <c r="K927" s="23" t="n"/>
      <c r="L927" s="24">
        <f>IF(COUNTA(A927:K927)=0,"",IF(A927="","Falta a data do pedido",IF(AND(H927="Proposta enviada",J927=""),"Proposta sem próximo contato",IF(AND(OR(H927="Novo",H927="Em conversa",H927="Proposta enviada"),J927&lt;&gt;"",J927&lt;TODAY()),"Próximo contato atrasado",IF(AND(H927="Perdido",I927=""),"Falta o motivo da perda",IF(AND(H927="Fechado",K927=""),"Falta o valor fechado",IF(C927="","Falta como chegou","")))))))</f>
        <v/>
      </c>
      <c r="M927" s="14" t="n"/>
      <c r="N927">
        <f>IF(OR(L927="Proposta sem próximo contato",L927="Próximo contato atrasado"),MAX(N$4:N926)+1,"")</f>
        <v/>
      </c>
    </row>
    <row r="928">
      <c r="A928" s="21" t="n"/>
      <c r="B928" s="14" t="n"/>
      <c r="C928" s="22" t="n"/>
      <c r="D928" s="14" t="n"/>
      <c r="E928" s="23" t="n"/>
      <c r="F928" s="22" t="n"/>
      <c r="G928" s="22" t="n"/>
      <c r="H928" s="22" t="n"/>
      <c r="I928" s="22" t="n"/>
      <c r="J928" s="21" t="n"/>
      <c r="K928" s="23" t="n"/>
      <c r="L928" s="24">
        <f>IF(COUNTA(A928:K928)=0,"",IF(A928="","Falta a data do pedido",IF(AND(H928="Proposta enviada",J928=""),"Proposta sem próximo contato",IF(AND(OR(H928="Novo",H928="Em conversa",H928="Proposta enviada"),J928&lt;&gt;"",J928&lt;TODAY()),"Próximo contato atrasado",IF(AND(H928="Perdido",I928=""),"Falta o motivo da perda",IF(AND(H928="Fechado",K928=""),"Falta o valor fechado",IF(C928="","Falta como chegou","")))))))</f>
        <v/>
      </c>
      <c r="M928" s="14" t="n"/>
      <c r="N928">
        <f>IF(OR(L928="Proposta sem próximo contato",L928="Próximo contato atrasado"),MAX(N$4:N927)+1,"")</f>
        <v/>
      </c>
    </row>
    <row r="929">
      <c r="A929" s="21" t="n"/>
      <c r="B929" s="14" t="n"/>
      <c r="C929" s="22" t="n"/>
      <c r="D929" s="14" t="n"/>
      <c r="E929" s="23" t="n"/>
      <c r="F929" s="22" t="n"/>
      <c r="G929" s="22" t="n"/>
      <c r="H929" s="22" t="n"/>
      <c r="I929" s="22" t="n"/>
      <c r="J929" s="21" t="n"/>
      <c r="K929" s="23" t="n"/>
      <c r="L929" s="24">
        <f>IF(COUNTA(A929:K929)=0,"",IF(A929="","Falta a data do pedido",IF(AND(H929="Proposta enviada",J929=""),"Proposta sem próximo contato",IF(AND(OR(H929="Novo",H929="Em conversa",H929="Proposta enviada"),J929&lt;&gt;"",J929&lt;TODAY()),"Próximo contato atrasado",IF(AND(H929="Perdido",I929=""),"Falta o motivo da perda",IF(AND(H929="Fechado",K929=""),"Falta o valor fechado",IF(C929="","Falta como chegou","")))))))</f>
        <v/>
      </c>
      <c r="M929" s="14" t="n"/>
      <c r="N929">
        <f>IF(OR(L929="Proposta sem próximo contato",L929="Próximo contato atrasado"),MAX(N$4:N928)+1,"")</f>
        <v/>
      </c>
    </row>
    <row r="930">
      <c r="A930" s="21" t="n"/>
      <c r="B930" s="14" t="n"/>
      <c r="C930" s="22" t="n"/>
      <c r="D930" s="14" t="n"/>
      <c r="E930" s="23" t="n"/>
      <c r="F930" s="22" t="n"/>
      <c r="G930" s="22" t="n"/>
      <c r="H930" s="22" t="n"/>
      <c r="I930" s="22" t="n"/>
      <c r="J930" s="21" t="n"/>
      <c r="K930" s="23" t="n"/>
      <c r="L930" s="24">
        <f>IF(COUNTA(A930:K930)=0,"",IF(A930="","Falta a data do pedido",IF(AND(H930="Proposta enviada",J930=""),"Proposta sem próximo contato",IF(AND(OR(H930="Novo",H930="Em conversa",H930="Proposta enviada"),J930&lt;&gt;"",J930&lt;TODAY()),"Próximo contato atrasado",IF(AND(H930="Perdido",I930=""),"Falta o motivo da perda",IF(AND(H930="Fechado",K930=""),"Falta o valor fechado",IF(C930="","Falta como chegou","")))))))</f>
        <v/>
      </c>
      <c r="M930" s="14" t="n"/>
      <c r="N930">
        <f>IF(OR(L930="Proposta sem próximo contato",L930="Próximo contato atrasado"),MAX(N$4:N929)+1,"")</f>
        <v/>
      </c>
    </row>
    <row r="931">
      <c r="A931" s="21" t="n"/>
      <c r="B931" s="14" t="n"/>
      <c r="C931" s="22" t="n"/>
      <c r="D931" s="14" t="n"/>
      <c r="E931" s="23" t="n"/>
      <c r="F931" s="22" t="n"/>
      <c r="G931" s="22" t="n"/>
      <c r="H931" s="22" t="n"/>
      <c r="I931" s="22" t="n"/>
      <c r="J931" s="21" t="n"/>
      <c r="K931" s="23" t="n"/>
      <c r="L931" s="24">
        <f>IF(COUNTA(A931:K931)=0,"",IF(A931="","Falta a data do pedido",IF(AND(H931="Proposta enviada",J931=""),"Proposta sem próximo contato",IF(AND(OR(H931="Novo",H931="Em conversa",H931="Proposta enviada"),J931&lt;&gt;"",J931&lt;TODAY()),"Próximo contato atrasado",IF(AND(H931="Perdido",I931=""),"Falta o motivo da perda",IF(AND(H931="Fechado",K931=""),"Falta o valor fechado",IF(C931="","Falta como chegou","")))))))</f>
        <v/>
      </c>
      <c r="M931" s="14" t="n"/>
      <c r="N931">
        <f>IF(OR(L931="Proposta sem próximo contato",L931="Próximo contato atrasado"),MAX(N$4:N930)+1,"")</f>
        <v/>
      </c>
    </row>
    <row r="932">
      <c r="A932" s="21" t="n"/>
      <c r="B932" s="14" t="n"/>
      <c r="C932" s="22" t="n"/>
      <c r="D932" s="14" t="n"/>
      <c r="E932" s="23" t="n"/>
      <c r="F932" s="22" t="n"/>
      <c r="G932" s="22" t="n"/>
      <c r="H932" s="22" t="n"/>
      <c r="I932" s="22" t="n"/>
      <c r="J932" s="21" t="n"/>
      <c r="K932" s="23" t="n"/>
      <c r="L932" s="24">
        <f>IF(COUNTA(A932:K932)=0,"",IF(A932="","Falta a data do pedido",IF(AND(H932="Proposta enviada",J932=""),"Proposta sem próximo contato",IF(AND(OR(H932="Novo",H932="Em conversa",H932="Proposta enviada"),J932&lt;&gt;"",J932&lt;TODAY()),"Próximo contato atrasado",IF(AND(H932="Perdido",I932=""),"Falta o motivo da perda",IF(AND(H932="Fechado",K932=""),"Falta o valor fechado",IF(C932="","Falta como chegou","")))))))</f>
        <v/>
      </c>
      <c r="M932" s="14" t="n"/>
      <c r="N932">
        <f>IF(OR(L932="Proposta sem próximo contato",L932="Próximo contato atrasado"),MAX(N$4:N931)+1,"")</f>
        <v/>
      </c>
    </row>
    <row r="933">
      <c r="A933" s="21" t="n"/>
      <c r="B933" s="14" t="n"/>
      <c r="C933" s="22" t="n"/>
      <c r="D933" s="14" t="n"/>
      <c r="E933" s="23" t="n"/>
      <c r="F933" s="22" t="n"/>
      <c r="G933" s="22" t="n"/>
      <c r="H933" s="22" t="n"/>
      <c r="I933" s="22" t="n"/>
      <c r="J933" s="21" t="n"/>
      <c r="K933" s="23" t="n"/>
      <c r="L933" s="24">
        <f>IF(COUNTA(A933:K933)=0,"",IF(A933="","Falta a data do pedido",IF(AND(H933="Proposta enviada",J933=""),"Proposta sem próximo contato",IF(AND(OR(H933="Novo",H933="Em conversa",H933="Proposta enviada"),J933&lt;&gt;"",J933&lt;TODAY()),"Próximo contato atrasado",IF(AND(H933="Perdido",I933=""),"Falta o motivo da perda",IF(AND(H933="Fechado",K933=""),"Falta o valor fechado",IF(C933="","Falta como chegou","")))))))</f>
        <v/>
      </c>
      <c r="M933" s="14" t="n"/>
      <c r="N933">
        <f>IF(OR(L933="Proposta sem próximo contato",L933="Próximo contato atrasado"),MAX(N$4:N932)+1,"")</f>
        <v/>
      </c>
    </row>
    <row r="934">
      <c r="A934" s="21" t="n"/>
      <c r="B934" s="14" t="n"/>
      <c r="C934" s="22" t="n"/>
      <c r="D934" s="14" t="n"/>
      <c r="E934" s="23" t="n"/>
      <c r="F934" s="22" t="n"/>
      <c r="G934" s="22" t="n"/>
      <c r="H934" s="22" t="n"/>
      <c r="I934" s="22" t="n"/>
      <c r="J934" s="21" t="n"/>
      <c r="K934" s="23" t="n"/>
      <c r="L934" s="24">
        <f>IF(COUNTA(A934:K934)=0,"",IF(A934="","Falta a data do pedido",IF(AND(H934="Proposta enviada",J934=""),"Proposta sem próximo contato",IF(AND(OR(H934="Novo",H934="Em conversa",H934="Proposta enviada"),J934&lt;&gt;"",J934&lt;TODAY()),"Próximo contato atrasado",IF(AND(H934="Perdido",I934=""),"Falta o motivo da perda",IF(AND(H934="Fechado",K934=""),"Falta o valor fechado",IF(C934="","Falta como chegou","")))))))</f>
        <v/>
      </c>
      <c r="M934" s="14" t="n"/>
      <c r="N934">
        <f>IF(OR(L934="Proposta sem próximo contato",L934="Próximo contato atrasado"),MAX(N$4:N933)+1,"")</f>
        <v/>
      </c>
    </row>
    <row r="935">
      <c r="A935" s="21" t="n"/>
      <c r="B935" s="14" t="n"/>
      <c r="C935" s="22" t="n"/>
      <c r="D935" s="14" t="n"/>
      <c r="E935" s="23" t="n"/>
      <c r="F935" s="22" t="n"/>
      <c r="G935" s="22" t="n"/>
      <c r="H935" s="22" t="n"/>
      <c r="I935" s="22" t="n"/>
      <c r="J935" s="21" t="n"/>
      <c r="K935" s="23" t="n"/>
      <c r="L935" s="24">
        <f>IF(COUNTA(A935:K935)=0,"",IF(A935="","Falta a data do pedido",IF(AND(H935="Proposta enviada",J935=""),"Proposta sem próximo contato",IF(AND(OR(H935="Novo",H935="Em conversa",H935="Proposta enviada"),J935&lt;&gt;"",J935&lt;TODAY()),"Próximo contato atrasado",IF(AND(H935="Perdido",I935=""),"Falta o motivo da perda",IF(AND(H935="Fechado",K935=""),"Falta o valor fechado",IF(C935="","Falta como chegou","")))))))</f>
        <v/>
      </c>
      <c r="M935" s="14" t="n"/>
      <c r="N935">
        <f>IF(OR(L935="Proposta sem próximo contato",L935="Próximo contato atrasado"),MAX(N$4:N934)+1,"")</f>
        <v/>
      </c>
    </row>
    <row r="936">
      <c r="A936" s="21" t="n"/>
      <c r="B936" s="14" t="n"/>
      <c r="C936" s="22" t="n"/>
      <c r="D936" s="14" t="n"/>
      <c r="E936" s="23" t="n"/>
      <c r="F936" s="22" t="n"/>
      <c r="G936" s="22" t="n"/>
      <c r="H936" s="22" t="n"/>
      <c r="I936" s="22" t="n"/>
      <c r="J936" s="21" t="n"/>
      <c r="K936" s="23" t="n"/>
      <c r="L936" s="24">
        <f>IF(COUNTA(A936:K936)=0,"",IF(A936="","Falta a data do pedido",IF(AND(H936="Proposta enviada",J936=""),"Proposta sem próximo contato",IF(AND(OR(H936="Novo",H936="Em conversa",H936="Proposta enviada"),J936&lt;&gt;"",J936&lt;TODAY()),"Próximo contato atrasado",IF(AND(H936="Perdido",I936=""),"Falta o motivo da perda",IF(AND(H936="Fechado",K936=""),"Falta o valor fechado",IF(C936="","Falta como chegou","")))))))</f>
        <v/>
      </c>
      <c r="M936" s="14" t="n"/>
      <c r="N936">
        <f>IF(OR(L936="Proposta sem próximo contato",L936="Próximo contato atrasado"),MAX(N$4:N935)+1,"")</f>
        <v/>
      </c>
    </row>
    <row r="937">
      <c r="A937" s="21" t="n"/>
      <c r="B937" s="14" t="n"/>
      <c r="C937" s="22" t="n"/>
      <c r="D937" s="14" t="n"/>
      <c r="E937" s="23" t="n"/>
      <c r="F937" s="22" t="n"/>
      <c r="G937" s="22" t="n"/>
      <c r="H937" s="22" t="n"/>
      <c r="I937" s="22" t="n"/>
      <c r="J937" s="21" t="n"/>
      <c r="K937" s="23" t="n"/>
      <c r="L937" s="24">
        <f>IF(COUNTA(A937:K937)=0,"",IF(A937="","Falta a data do pedido",IF(AND(H937="Proposta enviada",J937=""),"Proposta sem próximo contato",IF(AND(OR(H937="Novo",H937="Em conversa",H937="Proposta enviada"),J937&lt;&gt;"",J937&lt;TODAY()),"Próximo contato atrasado",IF(AND(H937="Perdido",I937=""),"Falta o motivo da perda",IF(AND(H937="Fechado",K937=""),"Falta o valor fechado",IF(C937="","Falta como chegou","")))))))</f>
        <v/>
      </c>
      <c r="M937" s="14" t="n"/>
      <c r="N937">
        <f>IF(OR(L937="Proposta sem próximo contato",L937="Próximo contato atrasado"),MAX(N$4:N936)+1,"")</f>
        <v/>
      </c>
    </row>
    <row r="938">
      <c r="A938" s="21" t="n"/>
      <c r="B938" s="14" t="n"/>
      <c r="C938" s="22" t="n"/>
      <c r="D938" s="14" t="n"/>
      <c r="E938" s="23" t="n"/>
      <c r="F938" s="22" t="n"/>
      <c r="G938" s="22" t="n"/>
      <c r="H938" s="22" t="n"/>
      <c r="I938" s="22" t="n"/>
      <c r="J938" s="21" t="n"/>
      <c r="K938" s="23" t="n"/>
      <c r="L938" s="24">
        <f>IF(COUNTA(A938:K938)=0,"",IF(A938="","Falta a data do pedido",IF(AND(H938="Proposta enviada",J938=""),"Proposta sem próximo contato",IF(AND(OR(H938="Novo",H938="Em conversa",H938="Proposta enviada"),J938&lt;&gt;"",J938&lt;TODAY()),"Próximo contato atrasado",IF(AND(H938="Perdido",I938=""),"Falta o motivo da perda",IF(AND(H938="Fechado",K938=""),"Falta o valor fechado",IF(C938="","Falta como chegou","")))))))</f>
        <v/>
      </c>
      <c r="M938" s="14" t="n"/>
      <c r="N938">
        <f>IF(OR(L938="Proposta sem próximo contato",L938="Próximo contato atrasado"),MAX(N$4:N937)+1,"")</f>
        <v/>
      </c>
    </row>
    <row r="939">
      <c r="A939" s="21" t="n"/>
      <c r="B939" s="14" t="n"/>
      <c r="C939" s="22" t="n"/>
      <c r="D939" s="14" t="n"/>
      <c r="E939" s="23" t="n"/>
      <c r="F939" s="22" t="n"/>
      <c r="G939" s="22" t="n"/>
      <c r="H939" s="22" t="n"/>
      <c r="I939" s="22" t="n"/>
      <c r="J939" s="21" t="n"/>
      <c r="K939" s="23" t="n"/>
      <c r="L939" s="24">
        <f>IF(COUNTA(A939:K939)=0,"",IF(A939="","Falta a data do pedido",IF(AND(H939="Proposta enviada",J939=""),"Proposta sem próximo contato",IF(AND(OR(H939="Novo",H939="Em conversa",H939="Proposta enviada"),J939&lt;&gt;"",J939&lt;TODAY()),"Próximo contato atrasado",IF(AND(H939="Perdido",I939=""),"Falta o motivo da perda",IF(AND(H939="Fechado",K939=""),"Falta o valor fechado",IF(C939="","Falta como chegou","")))))))</f>
        <v/>
      </c>
      <c r="M939" s="14" t="n"/>
      <c r="N939">
        <f>IF(OR(L939="Proposta sem próximo contato",L939="Próximo contato atrasado"),MAX(N$4:N938)+1,"")</f>
        <v/>
      </c>
    </row>
    <row r="940">
      <c r="A940" s="21" t="n"/>
      <c r="B940" s="14" t="n"/>
      <c r="C940" s="22" t="n"/>
      <c r="D940" s="14" t="n"/>
      <c r="E940" s="23" t="n"/>
      <c r="F940" s="22" t="n"/>
      <c r="G940" s="22" t="n"/>
      <c r="H940" s="22" t="n"/>
      <c r="I940" s="22" t="n"/>
      <c r="J940" s="21" t="n"/>
      <c r="K940" s="23" t="n"/>
      <c r="L940" s="24">
        <f>IF(COUNTA(A940:K940)=0,"",IF(A940="","Falta a data do pedido",IF(AND(H940="Proposta enviada",J940=""),"Proposta sem próximo contato",IF(AND(OR(H940="Novo",H940="Em conversa",H940="Proposta enviada"),J940&lt;&gt;"",J940&lt;TODAY()),"Próximo contato atrasado",IF(AND(H940="Perdido",I940=""),"Falta o motivo da perda",IF(AND(H940="Fechado",K940=""),"Falta o valor fechado",IF(C940="","Falta como chegou","")))))))</f>
        <v/>
      </c>
      <c r="M940" s="14" t="n"/>
      <c r="N940">
        <f>IF(OR(L940="Proposta sem próximo contato",L940="Próximo contato atrasado"),MAX(N$4:N939)+1,"")</f>
        <v/>
      </c>
    </row>
    <row r="941">
      <c r="A941" s="21" t="n"/>
      <c r="B941" s="14" t="n"/>
      <c r="C941" s="22" t="n"/>
      <c r="D941" s="14" t="n"/>
      <c r="E941" s="23" t="n"/>
      <c r="F941" s="22" t="n"/>
      <c r="G941" s="22" t="n"/>
      <c r="H941" s="22" t="n"/>
      <c r="I941" s="22" t="n"/>
      <c r="J941" s="21" t="n"/>
      <c r="K941" s="23" t="n"/>
      <c r="L941" s="24">
        <f>IF(COUNTA(A941:K941)=0,"",IF(A941="","Falta a data do pedido",IF(AND(H941="Proposta enviada",J941=""),"Proposta sem próximo contato",IF(AND(OR(H941="Novo",H941="Em conversa",H941="Proposta enviada"),J941&lt;&gt;"",J941&lt;TODAY()),"Próximo contato atrasado",IF(AND(H941="Perdido",I941=""),"Falta o motivo da perda",IF(AND(H941="Fechado",K941=""),"Falta o valor fechado",IF(C941="","Falta como chegou","")))))))</f>
        <v/>
      </c>
      <c r="M941" s="14" t="n"/>
      <c r="N941">
        <f>IF(OR(L941="Proposta sem próximo contato",L941="Próximo contato atrasado"),MAX(N$4:N940)+1,"")</f>
        <v/>
      </c>
    </row>
    <row r="942">
      <c r="A942" s="21" t="n"/>
      <c r="B942" s="14" t="n"/>
      <c r="C942" s="22" t="n"/>
      <c r="D942" s="14" t="n"/>
      <c r="E942" s="23" t="n"/>
      <c r="F942" s="22" t="n"/>
      <c r="G942" s="22" t="n"/>
      <c r="H942" s="22" t="n"/>
      <c r="I942" s="22" t="n"/>
      <c r="J942" s="21" t="n"/>
      <c r="K942" s="23" t="n"/>
      <c r="L942" s="24">
        <f>IF(COUNTA(A942:K942)=0,"",IF(A942="","Falta a data do pedido",IF(AND(H942="Proposta enviada",J942=""),"Proposta sem próximo contato",IF(AND(OR(H942="Novo",H942="Em conversa",H942="Proposta enviada"),J942&lt;&gt;"",J942&lt;TODAY()),"Próximo contato atrasado",IF(AND(H942="Perdido",I942=""),"Falta o motivo da perda",IF(AND(H942="Fechado",K942=""),"Falta o valor fechado",IF(C942="","Falta como chegou","")))))))</f>
        <v/>
      </c>
      <c r="M942" s="14" t="n"/>
      <c r="N942">
        <f>IF(OR(L942="Proposta sem próximo contato",L942="Próximo contato atrasado"),MAX(N$4:N941)+1,"")</f>
        <v/>
      </c>
    </row>
    <row r="943">
      <c r="A943" s="21" t="n"/>
      <c r="B943" s="14" t="n"/>
      <c r="C943" s="22" t="n"/>
      <c r="D943" s="14" t="n"/>
      <c r="E943" s="23" t="n"/>
      <c r="F943" s="22" t="n"/>
      <c r="G943" s="22" t="n"/>
      <c r="H943" s="22" t="n"/>
      <c r="I943" s="22" t="n"/>
      <c r="J943" s="21" t="n"/>
      <c r="K943" s="23" t="n"/>
      <c r="L943" s="24">
        <f>IF(COUNTA(A943:K943)=0,"",IF(A943="","Falta a data do pedido",IF(AND(H943="Proposta enviada",J943=""),"Proposta sem próximo contato",IF(AND(OR(H943="Novo",H943="Em conversa",H943="Proposta enviada"),J943&lt;&gt;"",J943&lt;TODAY()),"Próximo contato atrasado",IF(AND(H943="Perdido",I943=""),"Falta o motivo da perda",IF(AND(H943="Fechado",K943=""),"Falta o valor fechado",IF(C943="","Falta como chegou","")))))))</f>
        <v/>
      </c>
      <c r="M943" s="14" t="n"/>
      <c r="N943">
        <f>IF(OR(L943="Proposta sem próximo contato",L943="Próximo contato atrasado"),MAX(N$4:N942)+1,"")</f>
        <v/>
      </c>
    </row>
    <row r="944">
      <c r="A944" s="21" t="n"/>
      <c r="B944" s="14" t="n"/>
      <c r="C944" s="22" t="n"/>
      <c r="D944" s="14" t="n"/>
      <c r="E944" s="23" t="n"/>
      <c r="F944" s="22" t="n"/>
      <c r="G944" s="22" t="n"/>
      <c r="H944" s="22" t="n"/>
      <c r="I944" s="22" t="n"/>
      <c r="J944" s="21" t="n"/>
      <c r="K944" s="23" t="n"/>
      <c r="L944" s="24">
        <f>IF(COUNTA(A944:K944)=0,"",IF(A944="","Falta a data do pedido",IF(AND(H944="Proposta enviada",J944=""),"Proposta sem próximo contato",IF(AND(OR(H944="Novo",H944="Em conversa",H944="Proposta enviada"),J944&lt;&gt;"",J944&lt;TODAY()),"Próximo contato atrasado",IF(AND(H944="Perdido",I944=""),"Falta o motivo da perda",IF(AND(H944="Fechado",K944=""),"Falta o valor fechado",IF(C944="","Falta como chegou","")))))))</f>
        <v/>
      </c>
      <c r="M944" s="14" t="n"/>
      <c r="N944">
        <f>IF(OR(L944="Proposta sem próximo contato",L944="Próximo contato atrasado"),MAX(N$4:N943)+1,"")</f>
        <v/>
      </c>
    </row>
    <row r="945">
      <c r="A945" s="21" t="n"/>
      <c r="B945" s="14" t="n"/>
      <c r="C945" s="22" t="n"/>
      <c r="D945" s="14" t="n"/>
      <c r="E945" s="23" t="n"/>
      <c r="F945" s="22" t="n"/>
      <c r="G945" s="22" t="n"/>
      <c r="H945" s="22" t="n"/>
      <c r="I945" s="22" t="n"/>
      <c r="J945" s="21" t="n"/>
      <c r="K945" s="23" t="n"/>
      <c r="L945" s="24">
        <f>IF(COUNTA(A945:K945)=0,"",IF(A945="","Falta a data do pedido",IF(AND(H945="Proposta enviada",J945=""),"Proposta sem próximo contato",IF(AND(OR(H945="Novo",H945="Em conversa",H945="Proposta enviada"),J945&lt;&gt;"",J945&lt;TODAY()),"Próximo contato atrasado",IF(AND(H945="Perdido",I945=""),"Falta o motivo da perda",IF(AND(H945="Fechado",K945=""),"Falta o valor fechado",IF(C945="","Falta como chegou","")))))))</f>
        <v/>
      </c>
      <c r="M945" s="14" t="n"/>
      <c r="N945">
        <f>IF(OR(L945="Proposta sem próximo contato",L945="Próximo contato atrasado"),MAX(N$4:N944)+1,"")</f>
        <v/>
      </c>
    </row>
    <row r="946">
      <c r="A946" s="21" t="n"/>
      <c r="B946" s="14" t="n"/>
      <c r="C946" s="22" t="n"/>
      <c r="D946" s="14" t="n"/>
      <c r="E946" s="23" t="n"/>
      <c r="F946" s="22" t="n"/>
      <c r="G946" s="22" t="n"/>
      <c r="H946" s="22" t="n"/>
      <c r="I946" s="22" t="n"/>
      <c r="J946" s="21" t="n"/>
      <c r="K946" s="23" t="n"/>
      <c r="L946" s="24">
        <f>IF(COUNTA(A946:K946)=0,"",IF(A946="","Falta a data do pedido",IF(AND(H946="Proposta enviada",J946=""),"Proposta sem próximo contato",IF(AND(OR(H946="Novo",H946="Em conversa",H946="Proposta enviada"),J946&lt;&gt;"",J946&lt;TODAY()),"Próximo contato atrasado",IF(AND(H946="Perdido",I946=""),"Falta o motivo da perda",IF(AND(H946="Fechado",K946=""),"Falta o valor fechado",IF(C946="","Falta como chegou","")))))))</f>
        <v/>
      </c>
      <c r="M946" s="14" t="n"/>
      <c r="N946">
        <f>IF(OR(L946="Proposta sem próximo contato",L946="Próximo contato atrasado"),MAX(N$4:N945)+1,"")</f>
        <v/>
      </c>
    </row>
    <row r="947">
      <c r="A947" s="21" t="n"/>
      <c r="B947" s="14" t="n"/>
      <c r="C947" s="22" t="n"/>
      <c r="D947" s="14" t="n"/>
      <c r="E947" s="23" t="n"/>
      <c r="F947" s="22" t="n"/>
      <c r="G947" s="22" t="n"/>
      <c r="H947" s="22" t="n"/>
      <c r="I947" s="22" t="n"/>
      <c r="J947" s="21" t="n"/>
      <c r="K947" s="23" t="n"/>
      <c r="L947" s="24">
        <f>IF(COUNTA(A947:K947)=0,"",IF(A947="","Falta a data do pedido",IF(AND(H947="Proposta enviada",J947=""),"Proposta sem próximo contato",IF(AND(OR(H947="Novo",H947="Em conversa",H947="Proposta enviada"),J947&lt;&gt;"",J947&lt;TODAY()),"Próximo contato atrasado",IF(AND(H947="Perdido",I947=""),"Falta o motivo da perda",IF(AND(H947="Fechado",K947=""),"Falta o valor fechado",IF(C947="","Falta como chegou","")))))))</f>
        <v/>
      </c>
      <c r="M947" s="14" t="n"/>
      <c r="N947">
        <f>IF(OR(L947="Proposta sem próximo contato",L947="Próximo contato atrasado"),MAX(N$4:N946)+1,"")</f>
        <v/>
      </c>
    </row>
    <row r="948">
      <c r="A948" s="21" t="n"/>
      <c r="B948" s="14" t="n"/>
      <c r="C948" s="22" t="n"/>
      <c r="D948" s="14" t="n"/>
      <c r="E948" s="23" t="n"/>
      <c r="F948" s="22" t="n"/>
      <c r="G948" s="22" t="n"/>
      <c r="H948" s="22" t="n"/>
      <c r="I948" s="22" t="n"/>
      <c r="J948" s="21" t="n"/>
      <c r="K948" s="23" t="n"/>
      <c r="L948" s="24">
        <f>IF(COUNTA(A948:K948)=0,"",IF(A948="","Falta a data do pedido",IF(AND(H948="Proposta enviada",J948=""),"Proposta sem próximo contato",IF(AND(OR(H948="Novo",H948="Em conversa",H948="Proposta enviada"),J948&lt;&gt;"",J948&lt;TODAY()),"Próximo contato atrasado",IF(AND(H948="Perdido",I948=""),"Falta o motivo da perda",IF(AND(H948="Fechado",K948=""),"Falta o valor fechado",IF(C948="","Falta como chegou","")))))))</f>
        <v/>
      </c>
      <c r="M948" s="14" t="n"/>
      <c r="N948">
        <f>IF(OR(L948="Proposta sem próximo contato",L948="Próximo contato atrasado"),MAX(N$4:N947)+1,"")</f>
        <v/>
      </c>
    </row>
    <row r="949">
      <c r="A949" s="21" t="n"/>
      <c r="B949" s="14" t="n"/>
      <c r="C949" s="22" t="n"/>
      <c r="D949" s="14" t="n"/>
      <c r="E949" s="23" t="n"/>
      <c r="F949" s="22" t="n"/>
      <c r="G949" s="22" t="n"/>
      <c r="H949" s="22" t="n"/>
      <c r="I949" s="22" t="n"/>
      <c r="J949" s="21" t="n"/>
      <c r="K949" s="23" t="n"/>
      <c r="L949" s="24">
        <f>IF(COUNTA(A949:K949)=0,"",IF(A949="","Falta a data do pedido",IF(AND(H949="Proposta enviada",J949=""),"Proposta sem próximo contato",IF(AND(OR(H949="Novo",H949="Em conversa",H949="Proposta enviada"),J949&lt;&gt;"",J949&lt;TODAY()),"Próximo contato atrasado",IF(AND(H949="Perdido",I949=""),"Falta o motivo da perda",IF(AND(H949="Fechado",K949=""),"Falta o valor fechado",IF(C949="","Falta como chegou","")))))))</f>
        <v/>
      </c>
      <c r="M949" s="14" t="n"/>
      <c r="N949">
        <f>IF(OR(L949="Proposta sem próximo contato",L949="Próximo contato atrasado"),MAX(N$4:N948)+1,"")</f>
        <v/>
      </c>
    </row>
    <row r="950">
      <c r="A950" s="21" t="n"/>
      <c r="B950" s="14" t="n"/>
      <c r="C950" s="22" t="n"/>
      <c r="D950" s="14" t="n"/>
      <c r="E950" s="23" t="n"/>
      <c r="F950" s="22" t="n"/>
      <c r="G950" s="22" t="n"/>
      <c r="H950" s="22" t="n"/>
      <c r="I950" s="22" t="n"/>
      <c r="J950" s="21" t="n"/>
      <c r="K950" s="23" t="n"/>
      <c r="L950" s="24">
        <f>IF(COUNTA(A950:K950)=0,"",IF(A950="","Falta a data do pedido",IF(AND(H950="Proposta enviada",J950=""),"Proposta sem próximo contato",IF(AND(OR(H950="Novo",H950="Em conversa",H950="Proposta enviada"),J950&lt;&gt;"",J950&lt;TODAY()),"Próximo contato atrasado",IF(AND(H950="Perdido",I950=""),"Falta o motivo da perda",IF(AND(H950="Fechado",K950=""),"Falta o valor fechado",IF(C950="","Falta como chegou","")))))))</f>
        <v/>
      </c>
      <c r="M950" s="14" t="n"/>
      <c r="N950">
        <f>IF(OR(L950="Proposta sem próximo contato",L950="Próximo contato atrasado"),MAX(N$4:N949)+1,"")</f>
        <v/>
      </c>
    </row>
    <row r="951">
      <c r="A951" s="21" t="n"/>
      <c r="B951" s="14" t="n"/>
      <c r="C951" s="22" t="n"/>
      <c r="D951" s="14" t="n"/>
      <c r="E951" s="23" t="n"/>
      <c r="F951" s="22" t="n"/>
      <c r="G951" s="22" t="n"/>
      <c r="H951" s="22" t="n"/>
      <c r="I951" s="22" t="n"/>
      <c r="J951" s="21" t="n"/>
      <c r="K951" s="23" t="n"/>
      <c r="L951" s="24">
        <f>IF(COUNTA(A951:K951)=0,"",IF(A951="","Falta a data do pedido",IF(AND(H951="Proposta enviada",J951=""),"Proposta sem próximo contato",IF(AND(OR(H951="Novo",H951="Em conversa",H951="Proposta enviada"),J951&lt;&gt;"",J951&lt;TODAY()),"Próximo contato atrasado",IF(AND(H951="Perdido",I951=""),"Falta o motivo da perda",IF(AND(H951="Fechado",K951=""),"Falta o valor fechado",IF(C951="","Falta como chegou","")))))))</f>
        <v/>
      </c>
      <c r="M951" s="14" t="n"/>
      <c r="N951">
        <f>IF(OR(L951="Proposta sem próximo contato",L951="Próximo contato atrasado"),MAX(N$4:N950)+1,"")</f>
        <v/>
      </c>
    </row>
    <row r="952">
      <c r="A952" s="21" t="n"/>
      <c r="B952" s="14" t="n"/>
      <c r="C952" s="22" t="n"/>
      <c r="D952" s="14" t="n"/>
      <c r="E952" s="23" t="n"/>
      <c r="F952" s="22" t="n"/>
      <c r="G952" s="22" t="n"/>
      <c r="H952" s="22" t="n"/>
      <c r="I952" s="22" t="n"/>
      <c r="J952" s="21" t="n"/>
      <c r="K952" s="23" t="n"/>
      <c r="L952" s="24">
        <f>IF(COUNTA(A952:K952)=0,"",IF(A952="","Falta a data do pedido",IF(AND(H952="Proposta enviada",J952=""),"Proposta sem próximo contato",IF(AND(OR(H952="Novo",H952="Em conversa",H952="Proposta enviada"),J952&lt;&gt;"",J952&lt;TODAY()),"Próximo contato atrasado",IF(AND(H952="Perdido",I952=""),"Falta o motivo da perda",IF(AND(H952="Fechado",K952=""),"Falta o valor fechado",IF(C952="","Falta como chegou","")))))))</f>
        <v/>
      </c>
      <c r="M952" s="14" t="n"/>
      <c r="N952">
        <f>IF(OR(L952="Proposta sem próximo contato",L952="Próximo contato atrasado"),MAX(N$4:N951)+1,"")</f>
        <v/>
      </c>
    </row>
    <row r="953">
      <c r="A953" s="21" t="n"/>
      <c r="B953" s="14" t="n"/>
      <c r="C953" s="22" t="n"/>
      <c r="D953" s="14" t="n"/>
      <c r="E953" s="23" t="n"/>
      <c r="F953" s="22" t="n"/>
      <c r="G953" s="22" t="n"/>
      <c r="H953" s="22" t="n"/>
      <c r="I953" s="22" t="n"/>
      <c r="J953" s="21" t="n"/>
      <c r="K953" s="23" t="n"/>
      <c r="L953" s="24">
        <f>IF(COUNTA(A953:K953)=0,"",IF(A953="","Falta a data do pedido",IF(AND(H953="Proposta enviada",J953=""),"Proposta sem próximo contato",IF(AND(OR(H953="Novo",H953="Em conversa",H953="Proposta enviada"),J953&lt;&gt;"",J953&lt;TODAY()),"Próximo contato atrasado",IF(AND(H953="Perdido",I953=""),"Falta o motivo da perda",IF(AND(H953="Fechado",K953=""),"Falta o valor fechado",IF(C953="","Falta como chegou","")))))))</f>
        <v/>
      </c>
      <c r="M953" s="14" t="n"/>
      <c r="N953">
        <f>IF(OR(L953="Proposta sem próximo contato",L953="Próximo contato atrasado"),MAX(N$4:N952)+1,"")</f>
        <v/>
      </c>
    </row>
    <row r="954">
      <c r="A954" s="21" t="n"/>
      <c r="B954" s="14" t="n"/>
      <c r="C954" s="22" t="n"/>
      <c r="D954" s="14" t="n"/>
      <c r="E954" s="23" t="n"/>
      <c r="F954" s="22" t="n"/>
      <c r="G954" s="22" t="n"/>
      <c r="H954" s="22" t="n"/>
      <c r="I954" s="22" t="n"/>
      <c r="J954" s="21" t="n"/>
      <c r="K954" s="23" t="n"/>
      <c r="L954" s="24">
        <f>IF(COUNTA(A954:K954)=0,"",IF(A954="","Falta a data do pedido",IF(AND(H954="Proposta enviada",J954=""),"Proposta sem próximo contato",IF(AND(OR(H954="Novo",H954="Em conversa",H954="Proposta enviada"),J954&lt;&gt;"",J954&lt;TODAY()),"Próximo contato atrasado",IF(AND(H954="Perdido",I954=""),"Falta o motivo da perda",IF(AND(H954="Fechado",K954=""),"Falta o valor fechado",IF(C954="","Falta como chegou","")))))))</f>
        <v/>
      </c>
      <c r="M954" s="14" t="n"/>
      <c r="N954">
        <f>IF(OR(L954="Proposta sem próximo contato",L954="Próximo contato atrasado"),MAX(N$4:N953)+1,"")</f>
        <v/>
      </c>
    </row>
    <row r="955">
      <c r="A955" s="21" t="n"/>
      <c r="B955" s="14" t="n"/>
      <c r="C955" s="22" t="n"/>
      <c r="D955" s="14" t="n"/>
      <c r="E955" s="23" t="n"/>
      <c r="F955" s="22" t="n"/>
      <c r="G955" s="22" t="n"/>
      <c r="H955" s="22" t="n"/>
      <c r="I955" s="22" t="n"/>
      <c r="J955" s="21" t="n"/>
      <c r="K955" s="23" t="n"/>
      <c r="L955" s="24">
        <f>IF(COUNTA(A955:K955)=0,"",IF(A955="","Falta a data do pedido",IF(AND(H955="Proposta enviada",J955=""),"Proposta sem próximo contato",IF(AND(OR(H955="Novo",H955="Em conversa",H955="Proposta enviada"),J955&lt;&gt;"",J955&lt;TODAY()),"Próximo contato atrasado",IF(AND(H955="Perdido",I955=""),"Falta o motivo da perda",IF(AND(H955="Fechado",K955=""),"Falta o valor fechado",IF(C955="","Falta como chegou","")))))))</f>
        <v/>
      </c>
      <c r="M955" s="14" t="n"/>
      <c r="N955">
        <f>IF(OR(L955="Proposta sem próximo contato",L955="Próximo contato atrasado"),MAX(N$4:N954)+1,"")</f>
        <v/>
      </c>
    </row>
    <row r="956">
      <c r="A956" s="21" t="n"/>
      <c r="B956" s="14" t="n"/>
      <c r="C956" s="22" t="n"/>
      <c r="D956" s="14" t="n"/>
      <c r="E956" s="23" t="n"/>
      <c r="F956" s="22" t="n"/>
      <c r="G956" s="22" t="n"/>
      <c r="H956" s="22" t="n"/>
      <c r="I956" s="22" t="n"/>
      <c r="J956" s="21" t="n"/>
      <c r="K956" s="23" t="n"/>
      <c r="L956" s="24">
        <f>IF(COUNTA(A956:K956)=0,"",IF(A956="","Falta a data do pedido",IF(AND(H956="Proposta enviada",J956=""),"Proposta sem próximo contato",IF(AND(OR(H956="Novo",H956="Em conversa",H956="Proposta enviada"),J956&lt;&gt;"",J956&lt;TODAY()),"Próximo contato atrasado",IF(AND(H956="Perdido",I956=""),"Falta o motivo da perda",IF(AND(H956="Fechado",K956=""),"Falta o valor fechado",IF(C956="","Falta como chegou","")))))))</f>
        <v/>
      </c>
      <c r="M956" s="14" t="n"/>
      <c r="N956">
        <f>IF(OR(L956="Proposta sem próximo contato",L956="Próximo contato atrasado"),MAX(N$4:N955)+1,"")</f>
        <v/>
      </c>
    </row>
    <row r="957">
      <c r="A957" s="21" t="n"/>
      <c r="B957" s="14" t="n"/>
      <c r="C957" s="22" t="n"/>
      <c r="D957" s="14" t="n"/>
      <c r="E957" s="23" t="n"/>
      <c r="F957" s="22" t="n"/>
      <c r="G957" s="22" t="n"/>
      <c r="H957" s="22" t="n"/>
      <c r="I957" s="22" t="n"/>
      <c r="J957" s="21" t="n"/>
      <c r="K957" s="23" t="n"/>
      <c r="L957" s="24">
        <f>IF(COUNTA(A957:K957)=0,"",IF(A957="","Falta a data do pedido",IF(AND(H957="Proposta enviada",J957=""),"Proposta sem próximo contato",IF(AND(OR(H957="Novo",H957="Em conversa",H957="Proposta enviada"),J957&lt;&gt;"",J957&lt;TODAY()),"Próximo contato atrasado",IF(AND(H957="Perdido",I957=""),"Falta o motivo da perda",IF(AND(H957="Fechado",K957=""),"Falta o valor fechado",IF(C957="","Falta como chegou","")))))))</f>
        <v/>
      </c>
      <c r="M957" s="14" t="n"/>
      <c r="N957">
        <f>IF(OR(L957="Proposta sem próximo contato",L957="Próximo contato atrasado"),MAX(N$4:N956)+1,"")</f>
        <v/>
      </c>
    </row>
    <row r="958">
      <c r="A958" s="21" t="n"/>
      <c r="B958" s="14" t="n"/>
      <c r="C958" s="22" t="n"/>
      <c r="D958" s="14" t="n"/>
      <c r="E958" s="23" t="n"/>
      <c r="F958" s="22" t="n"/>
      <c r="G958" s="22" t="n"/>
      <c r="H958" s="22" t="n"/>
      <c r="I958" s="22" t="n"/>
      <c r="J958" s="21" t="n"/>
      <c r="K958" s="23" t="n"/>
      <c r="L958" s="24">
        <f>IF(COUNTA(A958:K958)=0,"",IF(A958="","Falta a data do pedido",IF(AND(H958="Proposta enviada",J958=""),"Proposta sem próximo contato",IF(AND(OR(H958="Novo",H958="Em conversa",H958="Proposta enviada"),J958&lt;&gt;"",J958&lt;TODAY()),"Próximo contato atrasado",IF(AND(H958="Perdido",I958=""),"Falta o motivo da perda",IF(AND(H958="Fechado",K958=""),"Falta o valor fechado",IF(C958="","Falta como chegou","")))))))</f>
        <v/>
      </c>
      <c r="M958" s="14" t="n"/>
      <c r="N958">
        <f>IF(OR(L958="Proposta sem próximo contato",L958="Próximo contato atrasado"),MAX(N$4:N957)+1,"")</f>
        <v/>
      </c>
    </row>
    <row r="959">
      <c r="A959" s="21" t="n"/>
      <c r="B959" s="14" t="n"/>
      <c r="C959" s="22" t="n"/>
      <c r="D959" s="14" t="n"/>
      <c r="E959" s="23" t="n"/>
      <c r="F959" s="22" t="n"/>
      <c r="G959" s="22" t="n"/>
      <c r="H959" s="22" t="n"/>
      <c r="I959" s="22" t="n"/>
      <c r="J959" s="21" t="n"/>
      <c r="K959" s="23" t="n"/>
      <c r="L959" s="24">
        <f>IF(COUNTA(A959:K959)=0,"",IF(A959="","Falta a data do pedido",IF(AND(H959="Proposta enviada",J959=""),"Proposta sem próximo contato",IF(AND(OR(H959="Novo",H959="Em conversa",H959="Proposta enviada"),J959&lt;&gt;"",J959&lt;TODAY()),"Próximo contato atrasado",IF(AND(H959="Perdido",I959=""),"Falta o motivo da perda",IF(AND(H959="Fechado",K959=""),"Falta o valor fechado",IF(C959="","Falta como chegou","")))))))</f>
        <v/>
      </c>
      <c r="M959" s="14" t="n"/>
      <c r="N959">
        <f>IF(OR(L959="Proposta sem próximo contato",L959="Próximo contato atrasado"),MAX(N$4:N958)+1,"")</f>
        <v/>
      </c>
    </row>
    <row r="960">
      <c r="A960" s="21" t="n"/>
      <c r="B960" s="14" t="n"/>
      <c r="C960" s="22" t="n"/>
      <c r="D960" s="14" t="n"/>
      <c r="E960" s="23" t="n"/>
      <c r="F960" s="22" t="n"/>
      <c r="G960" s="22" t="n"/>
      <c r="H960" s="22" t="n"/>
      <c r="I960" s="22" t="n"/>
      <c r="J960" s="21" t="n"/>
      <c r="K960" s="23" t="n"/>
      <c r="L960" s="24">
        <f>IF(COUNTA(A960:K960)=0,"",IF(A960="","Falta a data do pedido",IF(AND(H960="Proposta enviada",J960=""),"Proposta sem próximo contato",IF(AND(OR(H960="Novo",H960="Em conversa",H960="Proposta enviada"),J960&lt;&gt;"",J960&lt;TODAY()),"Próximo contato atrasado",IF(AND(H960="Perdido",I960=""),"Falta o motivo da perda",IF(AND(H960="Fechado",K960=""),"Falta o valor fechado",IF(C960="","Falta como chegou","")))))))</f>
        <v/>
      </c>
      <c r="M960" s="14" t="n"/>
      <c r="N960">
        <f>IF(OR(L960="Proposta sem próximo contato",L960="Próximo contato atrasado"),MAX(N$4:N959)+1,"")</f>
        <v/>
      </c>
    </row>
    <row r="961">
      <c r="A961" s="21" t="n"/>
      <c r="B961" s="14" t="n"/>
      <c r="C961" s="22" t="n"/>
      <c r="D961" s="14" t="n"/>
      <c r="E961" s="23" t="n"/>
      <c r="F961" s="22" t="n"/>
      <c r="G961" s="22" t="n"/>
      <c r="H961" s="22" t="n"/>
      <c r="I961" s="22" t="n"/>
      <c r="J961" s="21" t="n"/>
      <c r="K961" s="23" t="n"/>
      <c r="L961" s="24">
        <f>IF(COUNTA(A961:K961)=0,"",IF(A961="","Falta a data do pedido",IF(AND(H961="Proposta enviada",J961=""),"Proposta sem próximo contato",IF(AND(OR(H961="Novo",H961="Em conversa",H961="Proposta enviada"),J961&lt;&gt;"",J961&lt;TODAY()),"Próximo contato atrasado",IF(AND(H961="Perdido",I961=""),"Falta o motivo da perda",IF(AND(H961="Fechado",K961=""),"Falta o valor fechado",IF(C961="","Falta como chegou","")))))))</f>
        <v/>
      </c>
      <c r="M961" s="14" t="n"/>
      <c r="N961">
        <f>IF(OR(L961="Proposta sem próximo contato",L961="Próximo contato atrasado"),MAX(N$4:N960)+1,"")</f>
        <v/>
      </c>
    </row>
    <row r="962">
      <c r="A962" s="21" t="n"/>
      <c r="B962" s="14" t="n"/>
      <c r="C962" s="22" t="n"/>
      <c r="D962" s="14" t="n"/>
      <c r="E962" s="23" t="n"/>
      <c r="F962" s="22" t="n"/>
      <c r="G962" s="22" t="n"/>
      <c r="H962" s="22" t="n"/>
      <c r="I962" s="22" t="n"/>
      <c r="J962" s="21" t="n"/>
      <c r="K962" s="23" t="n"/>
      <c r="L962" s="24">
        <f>IF(COUNTA(A962:K962)=0,"",IF(A962="","Falta a data do pedido",IF(AND(H962="Proposta enviada",J962=""),"Proposta sem próximo contato",IF(AND(OR(H962="Novo",H962="Em conversa",H962="Proposta enviada"),J962&lt;&gt;"",J962&lt;TODAY()),"Próximo contato atrasado",IF(AND(H962="Perdido",I962=""),"Falta o motivo da perda",IF(AND(H962="Fechado",K962=""),"Falta o valor fechado",IF(C962="","Falta como chegou","")))))))</f>
        <v/>
      </c>
      <c r="M962" s="14" t="n"/>
      <c r="N962">
        <f>IF(OR(L962="Proposta sem próximo contato",L962="Próximo contato atrasado"),MAX(N$4:N961)+1,"")</f>
        <v/>
      </c>
    </row>
    <row r="963">
      <c r="A963" s="21" t="n"/>
      <c r="B963" s="14" t="n"/>
      <c r="C963" s="22" t="n"/>
      <c r="D963" s="14" t="n"/>
      <c r="E963" s="23" t="n"/>
      <c r="F963" s="22" t="n"/>
      <c r="G963" s="22" t="n"/>
      <c r="H963" s="22" t="n"/>
      <c r="I963" s="22" t="n"/>
      <c r="J963" s="21" t="n"/>
      <c r="K963" s="23" t="n"/>
      <c r="L963" s="24">
        <f>IF(COUNTA(A963:K963)=0,"",IF(A963="","Falta a data do pedido",IF(AND(H963="Proposta enviada",J963=""),"Proposta sem próximo contato",IF(AND(OR(H963="Novo",H963="Em conversa",H963="Proposta enviada"),J963&lt;&gt;"",J963&lt;TODAY()),"Próximo contato atrasado",IF(AND(H963="Perdido",I963=""),"Falta o motivo da perda",IF(AND(H963="Fechado",K963=""),"Falta o valor fechado",IF(C963="","Falta como chegou","")))))))</f>
        <v/>
      </c>
      <c r="M963" s="14" t="n"/>
      <c r="N963">
        <f>IF(OR(L963="Proposta sem próximo contato",L963="Próximo contato atrasado"),MAX(N$4:N962)+1,"")</f>
        <v/>
      </c>
    </row>
    <row r="964">
      <c r="A964" s="21" t="n"/>
      <c r="B964" s="14" t="n"/>
      <c r="C964" s="22" t="n"/>
      <c r="D964" s="14" t="n"/>
      <c r="E964" s="23" t="n"/>
      <c r="F964" s="22" t="n"/>
      <c r="G964" s="22" t="n"/>
      <c r="H964" s="22" t="n"/>
      <c r="I964" s="22" t="n"/>
      <c r="J964" s="21" t="n"/>
      <c r="K964" s="23" t="n"/>
      <c r="L964" s="24">
        <f>IF(COUNTA(A964:K964)=0,"",IF(A964="","Falta a data do pedido",IF(AND(H964="Proposta enviada",J964=""),"Proposta sem próximo contato",IF(AND(OR(H964="Novo",H964="Em conversa",H964="Proposta enviada"),J964&lt;&gt;"",J964&lt;TODAY()),"Próximo contato atrasado",IF(AND(H964="Perdido",I964=""),"Falta o motivo da perda",IF(AND(H964="Fechado",K964=""),"Falta o valor fechado",IF(C964="","Falta como chegou","")))))))</f>
        <v/>
      </c>
      <c r="M964" s="14" t="n"/>
      <c r="N964">
        <f>IF(OR(L964="Proposta sem próximo contato",L964="Próximo contato atrasado"),MAX(N$4:N963)+1,"")</f>
        <v/>
      </c>
    </row>
    <row r="965">
      <c r="A965" s="21" t="n"/>
      <c r="B965" s="14" t="n"/>
      <c r="C965" s="22" t="n"/>
      <c r="D965" s="14" t="n"/>
      <c r="E965" s="23" t="n"/>
      <c r="F965" s="22" t="n"/>
      <c r="G965" s="22" t="n"/>
      <c r="H965" s="22" t="n"/>
      <c r="I965" s="22" t="n"/>
      <c r="J965" s="21" t="n"/>
      <c r="K965" s="23" t="n"/>
      <c r="L965" s="24">
        <f>IF(COUNTA(A965:K965)=0,"",IF(A965="","Falta a data do pedido",IF(AND(H965="Proposta enviada",J965=""),"Proposta sem próximo contato",IF(AND(OR(H965="Novo",H965="Em conversa",H965="Proposta enviada"),J965&lt;&gt;"",J965&lt;TODAY()),"Próximo contato atrasado",IF(AND(H965="Perdido",I965=""),"Falta o motivo da perda",IF(AND(H965="Fechado",K965=""),"Falta o valor fechado",IF(C965="","Falta como chegou","")))))))</f>
        <v/>
      </c>
      <c r="M965" s="14" t="n"/>
      <c r="N965">
        <f>IF(OR(L965="Proposta sem próximo contato",L965="Próximo contato atrasado"),MAX(N$4:N964)+1,"")</f>
        <v/>
      </c>
    </row>
    <row r="966">
      <c r="A966" s="21" t="n"/>
      <c r="B966" s="14" t="n"/>
      <c r="C966" s="22" t="n"/>
      <c r="D966" s="14" t="n"/>
      <c r="E966" s="23" t="n"/>
      <c r="F966" s="22" t="n"/>
      <c r="G966" s="22" t="n"/>
      <c r="H966" s="22" t="n"/>
      <c r="I966" s="22" t="n"/>
      <c r="J966" s="21" t="n"/>
      <c r="K966" s="23" t="n"/>
      <c r="L966" s="24">
        <f>IF(COUNTA(A966:K966)=0,"",IF(A966="","Falta a data do pedido",IF(AND(H966="Proposta enviada",J966=""),"Proposta sem próximo contato",IF(AND(OR(H966="Novo",H966="Em conversa",H966="Proposta enviada"),J966&lt;&gt;"",J966&lt;TODAY()),"Próximo contato atrasado",IF(AND(H966="Perdido",I966=""),"Falta o motivo da perda",IF(AND(H966="Fechado",K966=""),"Falta o valor fechado",IF(C966="","Falta como chegou","")))))))</f>
        <v/>
      </c>
      <c r="M966" s="14" t="n"/>
      <c r="N966">
        <f>IF(OR(L966="Proposta sem próximo contato",L966="Próximo contato atrasado"),MAX(N$4:N965)+1,"")</f>
        <v/>
      </c>
    </row>
    <row r="967">
      <c r="A967" s="21" t="n"/>
      <c r="B967" s="14" t="n"/>
      <c r="C967" s="22" t="n"/>
      <c r="D967" s="14" t="n"/>
      <c r="E967" s="23" t="n"/>
      <c r="F967" s="22" t="n"/>
      <c r="G967" s="22" t="n"/>
      <c r="H967" s="22" t="n"/>
      <c r="I967" s="22" t="n"/>
      <c r="J967" s="21" t="n"/>
      <c r="K967" s="23" t="n"/>
      <c r="L967" s="24">
        <f>IF(COUNTA(A967:K967)=0,"",IF(A967="","Falta a data do pedido",IF(AND(H967="Proposta enviada",J967=""),"Proposta sem próximo contato",IF(AND(OR(H967="Novo",H967="Em conversa",H967="Proposta enviada"),J967&lt;&gt;"",J967&lt;TODAY()),"Próximo contato atrasado",IF(AND(H967="Perdido",I967=""),"Falta o motivo da perda",IF(AND(H967="Fechado",K967=""),"Falta o valor fechado",IF(C967="","Falta como chegou","")))))))</f>
        <v/>
      </c>
      <c r="M967" s="14" t="n"/>
      <c r="N967">
        <f>IF(OR(L967="Proposta sem próximo contato",L967="Próximo contato atrasado"),MAX(N$4:N966)+1,"")</f>
        <v/>
      </c>
    </row>
    <row r="968">
      <c r="A968" s="21" t="n"/>
      <c r="B968" s="14" t="n"/>
      <c r="C968" s="22" t="n"/>
      <c r="D968" s="14" t="n"/>
      <c r="E968" s="23" t="n"/>
      <c r="F968" s="22" t="n"/>
      <c r="G968" s="22" t="n"/>
      <c r="H968" s="22" t="n"/>
      <c r="I968" s="22" t="n"/>
      <c r="J968" s="21" t="n"/>
      <c r="K968" s="23" t="n"/>
      <c r="L968" s="24">
        <f>IF(COUNTA(A968:K968)=0,"",IF(A968="","Falta a data do pedido",IF(AND(H968="Proposta enviada",J968=""),"Proposta sem próximo contato",IF(AND(OR(H968="Novo",H968="Em conversa",H968="Proposta enviada"),J968&lt;&gt;"",J968&lt;TODAY()),"Próximo contato atrasado",IF(AND(H968="Perdido",I968=""),"Falta o motivo da perda",IF(AND(H968="Fechado",K968=""),"Falta o valor fechado",IF(C968="","Falta como chegou","")))))))</f>
        <v/>
      </c>
      <c r="M968" s="14" t="n"/>
      <c r="N968">
        <f>IF(OR(L968="Proposta sem próximo contato",L968="Próximo contato atrasado"),MAX(N$4:N967)+1,"")</f>
        <v/>
      </c>
    </row>
    <row r="969">
      <c r="A969" s="21" t="n"/>
      <c r="B969" s="14" t="n"/>
      <c r="C969" s="22" t="n"/>
      <c r="D969" s="14" t="n"/>
      <c r="E969" s="23" t="n"/>
      <c r="F969" s="22" t="n"/>
      <c r="G969" s="22" t="n"/>
      <c r="H969" s="22" t="n"/>
      <c r="I969" s="22" t="n"/>
      <c r="J969" s="21" t="n"/>
      <c r="K969" s="23" t="n"/>
      <c r="L969" s="24">
        <f>IF(COUNTA(A969:K969)=0,"",IF(A969="","Falta a data do pedido",IF(AND(H969="Proposta enviada",J969=""),"Proposta sem próximo contato",IF(AND(OR(H969="Novo",H969="Em conversa",H969="Proposta enviada"),J969&lt;&gt;"",J969&lt;TODAY()),"Próximo contato atrasado",IF(AND(H969="Perdido",I969=""),"Falta o motivo da perda",IF(AND(H969="Fechado",K969=""),"Falta o valor fechado",IF(C969="","Falta como chegou","")))))))</f>
        <v/>
      </c>
      <c r="M969" s="14" t="n"/>
      <c r="N969">
        <f>IF(OR(L969="Proposta sem próximo contato",L969="Próximo contato atrasado"),MAX(N$4:N968)+1,"")</f>
        <v/>
      </c>
    </row>
    <row r="970">
      <c r="A970" s="21" t="n"/>
      <c r="B970" s="14" t="n"/>
      <c r="C970" s="22" t="n"/>
      <c r="D970" s="14" t="n"/>
      <c r="E970" s="23" t="n"/>
      <c r="F970" s="22" t="n"/>
      <c r="G970" s="22" t="n"/>
      <c r="H970" s="22" t="n"/>
      <c r="I970" s="22" t="n"/>
      <c r="J970" s="21" t="n"/>
      <c r="K970" s="23" t="n"/>
      <c r="L970" s="24">
        <f>IF(COUNTA(A970:K970)=0,"",IF(A970="","Falta a data do pedido",IF(AND(H970="Proposta enviada",J970=""),"Proposta sem próximo contato",IF(AND(OR(H970="Novo",H970="Em conversa",H970="Proposta enviada"),J970&lt;&gt;"",J970&lt;TODAY()),"Próximo contato atrasado",IF(AND(H970="Perdido",I970=""),"Falta o motivo da perda",IF(AND(H970="Fechado",K970=""),"Falta o valor fechado",IF(C970="","Falta como chegou","")))))))</f>
        <v/>
      </c>
      <c r="M970" s="14" t="n"/>
      <c r="N970">
        <f>IF(OR(L970="Proposta sem próximo contato",L970="Próximo contato atrasado"),MAX(N$4:N969)+1,"")</f>
        <v/>
      </c>
    </row>
    <row r="971">
      <c r="A971" s="21" t="n"/>
      <c r="B971" s="14" t="n"/>
      <c r="C971" s="22" t="n"/>
      <c r="D971" s="14" t="n"/>
      <c r="E971" s="23" t="n"/>
      <c r="F971" s="22" t="n"/>
      <c r="G971" s="22" t="n"/>
      <c r="H971" s="22" t="n"/>
      <c r="I971" s="22" t="n"/>
      <c r="J971" s="21" t="n"/>
      <c r="K971" s="23" t="n"/>
      <c r="L971" s="24">
        <f>IF(COUNTA(A971:K971)=0,"",IF(A971="","Falta a data do pedido",IF(AND(H971="Proposta enviada",J971=""),"Proposta sem próximo contato",IF(AND(OR(H971="Novo",H971="Em conversa",H971="Proposta enviada"),J971&lt;&gt;"",J971&lt;TODAY()),"Próximo contato atrasado",IF(AND(H971="Perdido",I971=""),"Falta o motivo da perda",IF(AND(H971="Fechado",K971=""),"Falta o valor fechado",IF(C971="","Falta como chegou","")))))))</f>
        <v/>
      </c>
      <c r="M971" s="14" t="n"/>
      <c r="N971">
        <f>IF(OR(L971="Proposta sem próximo contato",L971="Próximo contato atrasado"),MAX(N$4:N970)+1,"")</f>
        <v/>
      </c>
    </row>
    <row r="972">
      <c r="A972" s="21" t="n"/>
      <c r="B972" s="14" t="n"/>
      <c r="C972" s="22" t="n"/>
      <c r="D972" s="14" t="n"/>
      <c r="E972" s="23" t="n"/>
      <c r="F972" s="22" t="n"/>
      <c r="G972" s="22" t="n"/>
      <c r="H972" s="22" t="n"/>
      <c r="I972" s="22" t="n"/>
      <c r="J972" s="21" t="n"/>
      <c r="K972" s="23" t="n"/>
      <c r="L972" s="24">
        <f>IF(COUNTA(A972:K972)=0,"",IF(A972="","Falta a data do pedido",IF(AND(H972="Proposta enviada",J972=""),"Proposta sem próximo contato",IF(AND(OR(H972="Novo",H972="Em conversa",H972="Proposta enviada"),J972&lt;&gt;"",J972&lt;TODAY()),"Próximo contato atrasado",IF(AND(H972="Perdido",I972=""),"Falta o motivo da perda",IF(AND(H972="Fechado",K972=""),"Falta o valor fechado",IF(C972="","Falta como chegou","")))))))</f>
        <v/>
      </c>
      <c r="M972" s="14" t="n"/>
      <c r="N972">
        <f>IF(OR(L972="Proposta sem próximo contato",L972="Próximo contato atrasado"),MAX(N$4:N971)+1,"")</f>
        <v/>
      </c>
    </row>
    <row r="973">
      <c r="A973" s="21" t="n"/>
      <c r="B973" s="14" t="n"/>
      <c r="C973" s="22" t="n"/>
      <c r="D973" s="14" t="n"/>
      <c r="E973" s="23" t="n"/>
      <c r="F973" s="22" t="n"/>
      <c r="G973" s="22" t="n"/>
      <c r="H973" s="22" t="n"/>
      <c r="I973" s="22" t="n"/>
      <c r="J973" s="21" t="n"/>
      <c r="K973" s="23" t="n"/>
      <c r="L973" s="24">
        <f>IF(COUNTA(A973:K973)=0,"",IF(A973="","Falta a data do pedido",IF(AND(H973="Proposta enviada",J973=""),"Proposta sem próximo contato",IF(AND(OR(H973="Novo",H973="Em conversa",H973="Proposta enviada"),J973&lt;&gt;"",J973&lt;TODAY()),"Próximo contato atrasado",IF(AND(H973="Perdido",I973=""),"Falta o motivo da perda",IF(AND(H973="Fechado",K973=""),"Falta o valor fechado",IF(C973="","Falta como chegou","")))))))</f>
        <v/>
      </c>
      <c r="M973" s="14" t="n"/>
      <c r="N973">
        <f>IF(OR(L973="Proposta sem próximo contato",L973="Próximo contato atrasado"),MAX(N$4:N972)+1,"")</f>
        <v/>
      </c>
    </row>
    <row r="974">
      <c r="A974" s="21" t="n"/>
      <c r="B974" s="14" t="n"/>
      <c r="C974" s="22" t="n"/>
      <c r="D974" s="14" t="n"/>
      <c r="E974" s="23" t="n"/>
      <c r="F974" s="22" t="n"/>
      <c r="G974" s="22" t="n"/>
      <c r="H974" s="22" t="n"/>
      <c r="I974" s="22" t="n"/>
      <c r="J974" s="21" t="n"/>
      <c r="K974" s="23" t="n"/>
      <c r="L974" s="24">
        <f>IF(COUNTA(A974:K974)=0,"",IF(A974="","Falta a data do pedido",IF(AND(H974="Proposta enviada",J974=""),"Proposta sem próximo contato",IF(AND(OR(H974="Novo",H974="Em conversa",H974="Proposta enviada"),J974&lt;&gt;"",J974&lt;TODAY()),"Próximo contato atrasado",IF(AND(H974="Perdido",I974=""),"Falta o motivo da perda",IF(AND(H974="Fechado",K974=""),"Falta o valor fechado",IF(C974="","Falta como chegou","")))))))</f>
        <v/>
      </c>
      <c r="M974" s="14" t="n"/>
      <c r="N974">
        <f>IF(OR(L974="Proposta sem próximo contato",L974="Próximo contato atrasado"),MAX(N$4:N973)+1,"")</f>
        <v/>
      </c>
    </row>
    <row r="975">
      <c r="A975" s="21" t="n"/>
      <c r="B975" s="14" t="n"/>
      <c r="C975" s="22" t="n"/>
      <c r="D975" s="14" t="n"/>
      <c r="E975" s="23" t="n"/>
      <c r="F975" s="22" t="n"/>
      <c r="G975" s="22" t="n"/>
      <c r="H975" s="22" t="n"/>
      <c r="I975" s="22" t="n"/>
      <c r="J975" s="21" t="n"/>
      <c r="K975" s="23" t="n"/>
      <c r="L975" s="24">
        <f>IF(COUNTA(A975:K975)=0,"",IF(A975="","Falta a data do pedido",IF(AND(H975="Proposta enviada",J975=""),"Proposta sem próximo contato",IF(AND(OR(H975="Novo",H975="Em conversa",H975="Proposta enviada"),J975&lt;&gt;"",J975&lt;TODAY()),"Próximo contato atrasado",IF(AND(H975="Perdido",I975=""),"Falta o motivo da perda",IF(AND(H975="Fechado",K975=""),"Falta o valor fechado",IF(C975="","Falta como chegou","")))))))</f>
        <v/>
      </c>
      <c r="M975" s="14" t="n"/>
      <c r="N975">
        <f>IF(OR(L975="Proposta sem próximo contato",L975="Próximo contato atrasado"),MAX(N$4:N974)+1,"")</f>
        <v/>
      </c>
    </row>
    <row r="976">
      <c r="A976" s="21" t="n"/>
      <c r="B976" s="14" t="n"/>
      <c r="C976" s="22" t="n"/>
      <c r="D976" s="14" t="n"/>
      <c r="E976" s="23" t="n"/>
      <c r="F976" s="22" t="n"/>
      <c r="G976" s="22" t="n"/>
      <c r="H976" s="22" t="n"/>
      <c r="I976" s="22" t="n"/>
      <c r="J976" s="21" t="n"/>
      <c r="K976" s="23" t="n"/>
      <c r="L976" s="24">
        <f>IF(COUNTA(A976:K976)=0,"",IF(A976="","Falta a data do pedido",IF(AND(H976="Proposta enviada",J976=""),"Proposta sem próximo contato",IF(AND(OR(H976="Novo",H976="Em conversa",H976="Proposta enviada"),J976&lt;&gt;"",J976&lt;TODAY()),"Próximo contato atrasado",IF(AND(H976="Perdido",I976=""),"Falta o motivo da perda",IF(AND(H976="Fechado",K976=""),"Falta o valor fechado",IF(C976="","Falta como chegou","")))))))</f>
        <v/>
      </c>
      <c r="M976" s="14" t="n"/>
      <c r="N976">
        <f>IF(OR(L976="Proposta sem próximo contato",L976="Próximo contato atrasado"),MAX(N$4:N975)+1,"")</f>
        <v/>
      </c>
    </row>
    <row r="977">
      <c r="A977" s="21" t="n"/>
      <c r="B977" s="14" t="n"/>
      <c r="C977" s="22" t="n"/>
      <c r="D977" s="14" t="n"/>
      <c r="E977" s="23" t="n"/>
      <c r="F977" s="22" t="n"/>
      <c r="G977" s="22" t="n"/>
      <c r="H977" s="22" t="n"/>
      <c r="I977" s="22" t="n"/>
      <c r="J977" s="21" t="n"/>
      <c r="K977" s="23" t="n"/>
      <c r="L977" s="24">
        <f>IF(COUNTA(A977:K977)=0,"",IF(A977="","Falta a data do pedido",IF(AND(H977="Proposta enviada",J977=""),"Proposta sem próximo contato",IF(AND(OR(H977="Novo",H977="Em conversa",H977="Proposta enviada"),J977&lt;&gt;"",J977&lt;TODAY()),"Próximo contato atrasado",IF(AND(H977="Perdido",I977=""),"Falta o motivo da perda",IF(AND(H977="Fechado",K977=""),"Falta o valor fechado",IF(C977="","Falta como chegou","")))))))</f>
        <v/>
      </c>
      <c r="M977" s="14" t="n"/>
      <c r="N977">
        <f>IF(OR(L977="Proposta sem próximo contato",L977="Próximo contato atrasado"),MAX(N$4:N976)+1,"")</f>
        <v/>
      </c>
    </row>
    <row r="978">
      <c r="A978" s="21" t="n"/>
      <c r="B978" s="14" t="n"/>
      <c r="C978" s="22" t="n"/>
      <c r="D978" s="14" t="n"/>
      <c r="E978" s="23" t="n"/>
      <c r="F978" s="22" t="n"/>
      <c r="G978" s="22" t="n"/>
      <c r="H978" s="22" t="n"/>
      <c r="I978" s="22" t="n"/>
      <c r="J978" s="21" t="n"/>
      <c r="K978" s="23" t="n"/>
      <c r="L978" s="24">
        <f>IF(COUNTA(A978:K978)=0,"",IF(A978="","Falta a data do pedido",IF(AND(H978="Proposta enviada",J978=""),"Proposta sem próximo contato",IF(AND(OR(H978="Novo",H978="Em conversa",H978="Proposta enviada"),J978&lt;&gt;"",J978&lt;TODAY()),"Próximo contato atrasado",IF(AND(H978="Perdido",I978=""),"Falta o motivo da perda",IF(AND(H978="Fechado",K978=""),"Falta o valor fechado",IF(C978="","Falta como chegou","")))))))</f>
        <v/>
      </c>
      <c r="M978" s="14" t="n"/>
      <c r="N978">
        <f>IF(OR(L978="Proposta sem próximo contato",L978="Próximo contato atrasado"),MAX(N$4:N977)+1,"")</f>
        <v/>
      </c>
    </row>
    <row r="979">
      <c r="A979" s="21" t="n"/>
      <c r="B979" s="14" t="n"/>
      <c r="C979" s="22" t="n"/>
      <c r="D979" s="14" t="n"/>
      <c r="E979" s="23" t="n"/>
      <c r="F979" s="22" t="n"/>
      <c r="G979" s="22" t="n"/>
      <c r="H979" s="22" t="n"/>
      <c r="I979" s="22" t="n"/>
      <c r="J979" s="21" t="n"/>
      <c r="K979" s="23" t="n"/>
      <c r="L979" s="24">
        <f>IF(COUNTA(A979:K979)=0,"",IF(A979="","Falta a data do pedido",IF(AND(H979="Proposta enviada",J979=""),"Proposta sem próximo contato",IF(AND(OR(H979="Novo",H979="Em conversa",H979="Proposta enviada"),J979&lt;&gt;"",J979&lt;TODAY()),"Próximo contato atrasado",IF(AND(H979="Perdido",I979=""),"Falta o motivo da perda",IF(AND(H979="Fechado",K979=""),"Falta o valor fechado",IF(C979="","Falta como chegou","")))))))</f>
        <v/>
      </c>
      <c r="M979" s="14" t="n"/>
      <c r="N979">
        <f>IF(OR(L979="Proposta sem próximo contato",L979="Próximo contato atrasado"),MAX(N$4:N978)+1,"")</f>
        <v/>
      </c>
    </row>
    <row r="980">
      <c r="A980" s="21" t="n"/>
      <c r="B980" s="14" t="n"/>
      <c r="C980" s="22" t="n"/>
      <c r="D980" s="14" t="n"/>
      <c r="E980" s="23" t="n"/>
      <c r="F980" s="22" t="n"/>
      <c r="G980" s="22" t="n"/>
      <c r="H980" s="22" t="n"/>
      <c r="I980" s="22" t="n"/>
      <c r="J980" s="21" t="n"/>
      <c r="K980" s="23" t="n"/>
      <c r="L980" s="24">
        <f>IF(COUNTA(A980:K980)=0,"",IF(A980="","Falta a data do pedido",IF(AND(H980="Proposta enviada",J980=""),"Proposta sem próximo contato",IF(AND(OR(H980="Novo",H980="Em conversa",H980="Proposta enviada"),J980&lt;&gt;"",J980&lt;TODAY()),"Próximo contato atrasado",IF(AND(H980="Perdido",I980=""),"Falta o motivo da perda",IF(AND(H980="Fechado",K980=""),"Falta o valor fechado",IF(C980="","Falta como chegou","")))))))</f>
        <v/>
      </c>
      <c r="M980" s="14" t="n"/>
      <c r="N980">
        <f>IF(OR(L980="Proposta sem próximo contato",L980="Próximo contato atrasado"),MAX(N$4:N979)+1,"")</f>
        <v/>
      </c>
    </row>
    <row r="981">
      <c r="A981" s="21" t="n"/>
      <c r="B981" s="14" t="n"/>
      <c r="C981" s="22" t="n"/>
      <c r="D981" s="14" t="n"/>
      <c r="E981" s="23" t="n"/>
      <c r="F981" s="22" t="n"/>
      <c r="G981" s="22" t="n"/>
      <c r="H981" s="22" t="n"/>
      <c r="I981" s="22" t="n"/>
      <c r="J981" s="21" t="n"/>
      <c r="K981" s="23" t="n"/>
      <c r="L981" s="24">
        <f>IF(COUNTA(A981:K981)=0,"",IF(A981="","Falta a data do pedido",IF(AND(H981="Proposta enviada",J981=""),"Proposta sem próximo contato",IF(AND(OR(H981="Novo",H981="Em conversa",H981="Proposta enviada"),J981&lt;&gt;"",J981&lt;TODAY()),"Próximo contato atrasado",IF(AND(H981="Perdido",I981=""),"Falta o motivo da perda",IF(AND(H981="Fechado",K981=""),"Falta o valor fechado",IF(C981="","Falta como chegou","")))))))</f>
        <v/>
      </c>
      <c r="M981" s="14" t="n"/>
      <c r="N981">
        <f>IF(OR(L981="Proposta sem próximo contato",L981="Próximo contato atrasado"),MAX(N$4:N980)+1,"")</f>
        <v/>
      </c>
    </row>
    <row r="982">
      <c r="A982" s="21" t="n"/>
      <c r="B982" s="14" t="n"/>
      <c r="C982" s="22" t="n"/>
      <c r="D982" s="14" t="n"/>
      <c r="E982" s="23" t="n"/>
      <c r="F982" s="22" t="n"/>
      <c r="G982" s="22" t="n"/>
      <c r="H982" s="22" t="n"/>
      <c r="I982" s="22" t="n"/>
      <c r="J982" s="21" t="n"/>
      <c r="K982" s="23" t="n"/>
      <c r="L982" s="24">
        <f>IF(COUNTA(A982:K982)=0,"",IF(A982="","Falta a data do pedido",IF(AND(H982="Proposta enviada",J982=""),"Proposta sem próximo contato",IF(AND(OR(H982="Novo",H982="Em conversa",H982="Proposta enviada"),J982&lt;&gt;"",J982&lt;TODAY()),"Próximo contato atrasado",IF(AND(H982="Perdido",I982=""),"Falta o motivo da perda",IF(AND(H982="Fechado",K982=""),"Falta o valor fechado",IF(C982="","Falta como chegou","")))))))</f>
        <v/>
      </c>
      <c r="M982" s="14" t="n"/>
      <c r="N982">
        <f>IF(OR(L982="Proposta sem próximo contato",L982="Próximo contato atrasado"),MAX(N$4:N981)+1,"")</f>
        <v/>
      </c>
    </row>
    <row r="983">
      <c r="A983" s="21" t="n"/>
      <c r="B983" s="14" t="n"/>
      <c r="C983" s="22" t="n"/>
      <c r="D983" s="14" t="n"/>
      <c r="E983" s="23" t="n"/>
      <c r="F983" s="22" t="n"/>
      <c r="G983" s="22" t="n"/>
      <c r="H983" s="22" t="n"/>
      <c r="I983" s="22" t="n"/>
      <c r="J983" s="21" t="n"/>
      <c r="K983" s="23" t="n"/>
      <c r="L983" s="24">
        <f>IF(COUNTA(A983:K983)=0,"",IF(A983="","Falta a data do pedido",IF(AND(H983="Proposta enviada",J983=""),"Proposta sem próximo contato",IF(AND(OR(H983="Novo",H983="Em conversa",H983="Proposta enviada"),J983&lt;&gt;"",J983&lt;TODAY()),"Próximo contato atrasado",IF(AND(H983="Perdido",I983=""),"Falta o motivo da perda",IF(AND(H983="Fechado",K983=""),"Falta o valor fechado",IF(C983="","Falta como chegou","")))))))</f>
        <v/>
      </c>
      <c r="M983" s="14" t="n"/>
      <c r="N983">
        <f>IF(OR(L983="Proposta sem próximo contato",L983="Próximo contato atrasado"),MAX(N$4:N982)+1,"")</f>
        <v/>
      </c>
    </row>
    <row r="984">
      <c r="A984" s="21" t="n"/>
      <c r="B984" s="14" t="n"/>
      <c r="C984" s="22" t="n"/>
      <c r="D984" s="14" t="n"/>
      <c r="E984" s="23" t="n"/>
      <c r="F984" s="22" t="n"/>
      <c r="G984" s="22" t="n"/>
      <c r="H984" s="22" t="n"/>
      <c r="I984" s="22" t="n"/>
      <c r="J984" s="21" t="n"/>
      <c r="K984" s="23" t="n"/>
      <c r="L984" s="24">
        <f>IF(COUNTA(A984:K984)=0,"",IF(A984="","Falta a data do pedido",IF(AND(H984="Proposta enviada",J984=""),"Proposta sem próximo contato",IF(AND(OR(H984="Novo",H984="Em conversa",H984="Proposta enviada"),J984&lt;&gt;"",J984&lt;TODAY()),"Próximo contato atrasado",IF(AND(H984="Perdido",I984=""),"Falta o motivo da perda",IF(AND(H984="Fechado",K984=""),"Falta o valor fechado",IF(C984="","Falta como chegou","")))))))</f>
        <v/>
      </c>
      <c r="M984" s="14" t="n"/>
      <c r="N984">
        <f>IF(OR(L984="Proposta sem próximo contato",L984="Próximo contato atrasado"),MAX(N$4:N983)+1,"")</f>
        <v/>
      </c>
    </row>
    <row r="985">
      <c r="A985" s="21" t="n"/>
      <c r="B985" s="14" t="n"/>
      <c r="C985" s="22" t="n"/>
      <c r="D985" s="14" t="n"/>
      <c r="E985" s="23" t="n"/>
      <c r="F985" s="22" t="n"/>
      <c r="G985" s="22" t="n"/>
      <c r="H985" s="22" t="n"/>
      <c r="I985" s="22" t="n"/>
      <c r="J985" s="21" t="n"/>
      <c r="K985" s="23" t="n"/>
      <c r="L985" s="24">
        <f>IF(COUNTA(A985:K985)=0,"",IF(A985="","Falta a data do pedido",IF(AND(H985="Proposta enviada",J985=""),"Proposta sem próximo contato",IF(AND(OR(H985="Novo",H985="Em conversa",H985="Proposta enviada"),J985&lt;&gt;"",J985&lt;TODAY()),"Próximo contato atrasado",IF(AND(H985="Perdido",I985=""),"Falta o motivo da perda",IF(AND(H985="Fechado",K985=""),"Falta o valor fechado",IF(C985="","Falta como chegou","")))))))</f>
        <v/>
      </c>
      <c r="M985" s="14" t="n"/>
      <c r="N985">
        <f>IF(OR(L985="Proposta sem próximo contato",L985="Próximo contato atrasado"),MAX(N$4:N984)+1,"")</f>
        <v/>
      </c>
    </row>
    <row r="986">
      <c r="A986" s="21" t="n"/>
      <c r="B986" s="14" t="n"/>
      <c r="C986" s="22" t="n"/>
      <c r="D986" s="14" t="n"/>
      <c r="E986" s="23" t="n"/>
      <c r="F986" s="22" t="n"/>
      <c r="G986" s="22" t="n"/>
      <c r="H986" s="22" t="n"/>
      <c r="I986" s="22" t="n"/>
      <c r="J986" s="21" t="n"/>
      <c r="K986" s="23" t="n"/>
      <c r="L986" s="24">
        <f>IF(COUNTA(A986:K986)=0,"",IF(A986="","Falta a data do pedido",IF(AND(H986="Proposta enviada",J986=""),"Proposta sem próximo contato",IF(AND(OR(H986="Novo",H986="Em conversa",H986="Proposta enviada"),J986&lt;&gt;"",J986&lt;TODAY()),"Próximo contato atrasado",IF(AND(H986="Perdido",I986=""),"Falta o motivo da perda",IF(AND(H986="Fechado",K986=""),"Falta o valor fechado",IF(C986="","Falta como chegou","")))))))</f>
        <v/>
      </c>
      <c r="M986" s="14" t="n"/>
      <c r="N986">
        <f>IF(OR(L986="Proposta sem próximo contato",L986="Próximo contato atrasado"),MAX(N$4:N985)+1,"")</f>
        <v/>
      </c>
    </row>
    <row r="987">
      <c r="A987" s="21" t="n"/>
      <c r="B987" s="14" t="n"/>
      <c r="C987" s="22" t="n"/>
      <c r="D987" s="14" t="n"/>
      <c r="E987" s="23" t="n"/>
      <c r="F987" s="22" t="n"/>
      <c r="G987" s="22" t="n"/>
      <c r="H987" s="22" t="n"/>
      <c r="I987" s="22" t="n"/>
      <c r="J987" s="21" t="n"/>
      <c r="K987" s="23" t="n"/>
      <c r="L987" s="24">
        <f>IF(COUNTA(A987:K987)=0,"",IF(A987="","Falta a data do pedido",IF(AND(H987="Proposta enviada",J987=""),"Proposta sem próximo contato",IF(AND(OR(H987="Novo",H987="Em conversa",H987="Proposta enviada"),J987&lt;&gt;"",J987&lt;TODAY()),"Próximo contato atrasado",IF(AND(H987="Perdido",I987=""),"Falta o motivo da perda",IF(AND(H987="Fechado",K987=""),"Falta o valor fechado",IF(C987="","Falta como chegou","")))))))</f>
        <v/>
      </c>
      <c r="M987" s="14" t="n"/>
      <c r="N987">
        <f>IF(OR(L987="Proposta sem próximo contato",L987="Próximo contato atrasado"),MAX(N$4:N986)+1,"")</f>
        <v/>
      </c>
    </row>
    <row r="988">
      <c r="A988" s="21" t="n"/>
      <c r="B988" s="14" t="n"/>
      <c r="C988" s="22" t="n"/>
      <c r="D988" s="14" t="n"/>
      <c r="E988" s="23" t="n"/>
      <c r="F988" s="22" t="n"/>
      <c r="G988" s="22" t="n"/>
      <c r="H988" s="22" t="n"/>
      <c r="I988" s="22" t="n"/>
      <c r="J988" s="21" t="n"/>
      <c r="K988" s="23" t="n"/>
      <c r="L988" s="24">
        <f>IF(COUNTA(A988:K988)=0,"",IF(A988="","Falta a data do pedido",IF(AND(H988="Proposta enviada",J988=""),"Proposta sem próximo contato",IF(AND(OR(H988="Novo",H988="Em conversa",H988="Proposta enviada"),J988&lt;&gt;"",J988&lt;TODAY()),"Próximo contato atrasado",IF(AND(H988="Perdido",I988=""),"Falta o motivo da perda",IF(AND(H988="Fechado",K988=""),"Falta o valor fechado",IF(C988="","Falta como chegou","")))))))</f>
        <v/>
      </c>
      <c r="M988" s="14" t="n"/>
      <c r="N988">
        <f>IF(OR(L988="Proposta sem próximo contato",L988="Próximo contato atrasado"),MAX(N$4:N987)+1,"")</f>
        <v/>
      </c>
    </row>
    <row r="989">
      <c r="A989" s="21" t="n"/>
      <c r="B989" s="14" t="n"/>
      <c r="C989" s="22" t="n"/>
      <c r="D989" s="14" t="n"/>
      <c r="E989" s="23" t="n"/>
      <c r="F989" s="22" t="n"/>
      <c r="G989" s="22" t="n"/>
      <c r="H989" s="22" t="n"/>
      <c r="I989" s="22" t="n"/>
      <c r="J989" s="21" t="n"/>
      <c r="K989" s="23" t="n"/>
      <c r="L989" s="24">
        <f>IF(COUNTA(A989:K989)=0,"",IF(A989="","Falta a data do pedido",IF(AND(H989="Proposta enviada",J989=""),"Proposta sem próximo contato",IF(AND(OR(H989="Novo",H989="Em conversa",H989="Proposta enviada"),J989&lt;&gt;"",J989&lt;TODAY()),"Próximo contato atrasado",IF(AND(H989="Perdido",I989=""),"Falta o motivo da perda",IF(AND(H989="Fechado",K989=""),"Falta o valor fechado",IF(C989="","Falta como chegou","")))))))</f>
        <v/>
      </c>
      <c r="M989" s="14" t="n"/>
      <c r="N989">
        <f>IF(OR(L989="Proposta sem próximo contato",L989="Próximo contato atrasado"),MAX(N$4:N988)+1,"")</f>
        <v/>
      </c>
    </row>
    <row r="990">
      <c r="A990" s="21" t="n"/>
      <c r="B990" s="14" t="n"/>
      <c r="C990" s="22" t="n"/>
      <c r="D990" s="14" t="n"/>
      <c r="E990" s="23" t="n"/>
      <c r="F990" s="22" t="n"/>
      <c r="G990" s="22" t="n"/>
      <c r="H990" s="22" t="n"/>
      <c r="I990" s="22" t="n"/>
      <c r="J990" s="21" t="n"/>
      <c r="K990" s="23" t="n"/>
      <c r="L990" s="24">
        <f>IF(COUNTA(A990:K990)=0,"",IF(A990="","Falta a data do pedido",IF(AND(H990="Proposta enviada",J990=""),"Proposta sem próximo contato",IF(AND(OR(H990="Novo",H990="Em conversa",H990="Proposta enviada"),J990&lt;&gt;"",J990&lt;TODAY()),"Próximo contato atrasado",IF(AND(H990="Perdido",I990=""),"Falta o motivo da perda",IF(AND(H990="Fechado",K990=""),"Falta o valor fechado",IF(C990="","Falta como chegou","")))))))</f>
        <v/>
      </c>
      <c r="M990" s="14" t="n"/>
      <c r="N990">
        <f>IF(OR(L990="Proposta sem próximo contato",L990="Próximo contato atrasado"),MAX(N$4:N989)+1,"")</f>
        <v/>
      </c>
    </row>
    <row r="991">
      <c r="A991" s="21" t="n"/>
      <c r="B991" s="14" t="n"/>
      <c r="C991" s="22" t="n"/>
      <c r="D991" s="14" t="n"/>
      <c r="E991" s="23" t="n"/>
      <c r="F991" s="22" t="n"/>
      <c r="G991" s="22" t="n"/>
      <c r="H991" s="22" t="n"/>
      <c r="I991" s="22" t="n"/>
      <c r="J991" s="21" t="n"/>
      <c r="K991" s="23" t="n"/>
      <c r="L991" s="24">
        <f>IF(COUNTA(A991:K991)=0,"",IF(A991="","Falta a data do pedido",IF(AND(H991="Proposta enviada",J991=""),"Proposta sem próximo contato",IF(AND(OR(H991="Novo",H991="Em conversa",H991="Proposta enviada"),J991&lt;&gt;"",J991&lt;TODAY()),"Próximo contato atrasado",IF(AND(H991="Perdido",I991=""),"Falta o motivo da perda",IF(AND(H991="Fechado",K991=""),"Falta o valor fechado",IF(C991="","Falta como chegou","")))))))</f>
        <v/>
      </c>
      <c r="M991" s="14" t="n"/>
      <c r="N991">
        <f>IF(OR(L991="Proposta sem próximo contato",L991="Próximo contato atrasado"),MAX(N$4:N990)+1,"")</f>
        <v/>
      </c>
    </row>
    <row r="992">
      <c r="A992" s="21" t="n"/>
      <c r="B992" s="14" t="n"/>
      <c r="C992" s="22" t="n"/>
      <c r="D992" s="14" t="n"/>
      <c r="E992" s="23" t="n"/>
      <c r="F992" s="22" t="n"/>
      <c r="G992" s="22" t="n"/>
      <c r="H992" s="22" t="n"/>
      <c r="I992" s="22" t="n"/>
      <c r="J992" s="21" t="n"/>
      <c r="K992" s="23" t="n"/>
      <c r="L992" s="24">
        <f>IF(COUNTA(A992:K992)=0,"",IF(A992="","Falta a data do pedido",IF(AND(H992="Proposta enviada",J992=""),"Proposta sem próximo contato",IF(AND(OR(H992="Novo",H992="Em conversa",H992="Proposta enviada"),J992&lt;&gt;"",J992&lt;TODAY()),"Próximo contato atrasado",IF(AND(H992="Perdido",I992=""),"Falta o motivo da perda",IF(AND(H992="Fechado",K992=""),"Falta o valor fechado",IF(C992="","Falta como chegou","")))))))</f>
        <v/>
      </c>
      <c r="M992" s="14" t="n"/>
      <c r="N992">
        <f>IF(OR(L992="Proposta sem próximo contato",L992="Próximo contato atrasado"),MAX(N$4:N991)+1,"")</f>
        <v/>
      </c>
    </row>
    <row r="993">
      <c r="A993" s="21" t="n"/>
      <c r="B993" s="14" t="n"/>
      <c r="C993" s="22" t="n"/>
      <c r="D993" s="14" t="n"/>
      <c r="E993" s="23" t="n"/>
      <c r="F993" s="22" t="n"/>
      <c r="G993" s="22" t="n"/>
      <c r="H993" s="22" t="n"/>
      <c r="I993" s="22" t="n"/>
      <c r="J993" s="21" t="n"/>
      <c r="K993" s="23" t="n"/>
      <c r="L993" s="24">
        <f>IF(COUNTA(A993:K993)=0,"",IF(A993="","Falta a data do pedido",IF(AND(H993="Proposta enviada",J993=""),"Proposta sem próximo contato",IF(AND(OR(H993="Novo",H993="Em conversa",H993="Proposta enviada"),J993&lt;&gt;"",J993&lt;TODAY()),"Próximo contato atrasado",IF(AND(H993="Perdido",I993=""),"Falta o motivo da perda",IF(AND(H993="Fechado",K993=""),"Falta o valor fechado",IF(C993="","Falta como chegou","")))))))</f>
        <v/>
      </c>
      <c r="M993" s="14" t="n"/>
      <c r="N993">
        <f>IF(OR(L993="Proposta sem próximo contato",L993="Próximo contato atrasado"),MAX(N$4:N992)+1,"")</f>
        <v/>
      </c>
    </row>
    <row r="994">
      <c r="A994" s="21" t="n"/>
      <c r="B994" s="14" t="n"/>
      <c r="C994" s="22" t="n"/>
      <c r="D994" s="14" t="n"/>
      <c r="E994" s="23" t="n"/>
      <c r="F994" s="22" t="n"/>
      <c r="G994" s="22" t="n"/>
      <c r="H994" s="22" t="n"/>
      <c r="I994" s="22" t="n"/>
      <c r="J994" s="21" t="n"/>
      <c r="K994" s="23" t="n"/>
      <c r="L994" s="24">
        <f>IF(COUNTA(A994:K994)=0,"",IF(A994="","Falta a data do pedido",IF(AND(H994="Proposta enviada",J994=""),"Proposta sem próximo contato",IF(AND(OR(H994="Novo",H994="Em conversa",H994="Proposta enviada"),J994&lt;&gt;"",J994&lt;TODAY()),"Próximo contato atrasado",IF(AND(H994="Perdido",I994=""),"Falta o motivo da perda",IF(AND(H994="Fechado",K994=""),"Falta o valor fechado",IF(C994="","Falta como chegou","")))))))</f>
        <v/>
      </c>
      <c r="M994" s="14" t="n"/>
      <c r="N994">
        <f>IF(OR(L994="Proposta sem próximo contato",L994="Próximo contato atrasado"),MAX(N$4:N993)+1,"")</f>
        <v/>
      </c>
    </row>
    <row r="995">
      <c r="A995" s="21" t="n"/>
      <c r="B995" s="14" t="n"/>
      <c r="C995" s="22" t="n"/>
      <c r="D995" s="14" t="n"/>
      <c r="E995" s="23" t="n"/>
      <c r="F995" s="22" t="n"/>
      <c r="G995" s="22" t="n"/>
      <c r="H995" s="22" t="n"/>
      <c r="I995" s="22" t="n"/>
      <c r="J995" s="21" t="n"/>
      <c r="K995" s="23" t="n"/>
      <c r="L995" s="24">
        <f>IF(COUNTA(A995:K995)=0,"",IF(A995="","Falta a data do pedido",IF(AND(H995="Proposta enviada",J995=""),"Proposta sem próximo contato",IF(AND(OR(H995="Novo",H995="Em conversa",H995="Proposta enviada"),J995&lt;&gt;"",J995&lt;TODAY()),"Próximo contato atrasado",IF(AND(H995="Perdido",I995=""),"Falta o motivo da perda",IF(AND(H995="Fechado",K995=""),"Falta o valor fechado",IF(C995="","Falta como chegou","")))))))</f>
        <v/>
      </c>
      <c r="M995" s="14" t="n"/>
      <c r="N995">
        <f>IF(OR(L995="Proposta sem próximo contato",L995="Próximo contato atrasado"),MAX(N$4:N994)+1,"")</f>
        <v/>
      </c>
    </row>
    <row r="996">
      <c r="A996" s="21" t="n"/>
      <c r="B996" s="14" t="n"/>
      <c r="C996" s="22" t="n"/>
      <c r="D996" s="14" t="n"/>
      <c r="E996" s="23" t="n"/>
      <c r="F996" s="22" t="n"/>
      <c r="G996" s="22" t="n"/>
      <c r="H996" s="22" t="n"/>
      <c r="I996" s="22" t="n"/>
      <c r="J996" s="21" t="n"/>
      <c r="K996" s="23" t="n"/>
      <c r="L996" s="24">
        <f>IF(COUNTA(A996:K996)=0,"",IF(A996="","Falta a data do pedido",IF(AND(H996="Proposta enviada",J996=""),"Proposta sem próximo contato",IF(AND(OR(H996="Novo",H996="Em conversa",H996="Proposta enviada"),J996&lt;&gt;"",J996&lt;TODAY()),"Próximo contato atrasado",IF(AND(H996="Perdido",I996=""),"Falta o motivo da perda",IF(AND(H996="Fechado",K996=""),"Falta o valor fechado",IF(C996="","Falta como chegou","")))))))</f>
        <v/>
      </c>
      <c r="M996" s="14" t="n"/>
      <c r="N996">
        <f>IF(OR(L996="Proposta sem próximo contato",L996="Próximo contato atrasado"),MAX(N$4:N995)+1,"")</f>
        <v/>
      </c>
    </row>
    <row r="997">
      <c r="A997" s="21" t="n"/>
      <c r="B997" s="14" t="n"/>
      <c r="C997" s="22" t="n"/>
      <c r="D997" s="14" t="n"/>
      <c r="E997" s="23" t="n"/>
      <c r="F997" s="22" t="n"/>
      <c r="G997" s="22" t="n"/>
      <c r="H997" s="22" t="n"/>
      <c r="I997" s="22" t="n"/>
      <c r="J997" s="21" t="n"/>
      <c r="K997" s="23" t="n"/>
      <c r="L997" s="24">
        <f>IF(COUNTA(A997:K997)=0,"",IF(A997="","Falta a data do pedido",IF(AND(H997="Proposta enviada",J997=""),"Proposta sem próximo contato",IF(AND(OR(H997="Novo",H997="Em conversa",H997="Proposta enviada"),J997&lt;&gt;"",J997&lt;TODAY()),"Próximo contato atrasado",IF(AND(H997="Perdido",I997=""),"Falta o motivo da perda",IF(AND(H997="Fechado",K997=""),"Falta o valor fechado",IF(C997="","Falta como chegou","")))))))</f>
        <v/>
      </c>
      <c r="M997" s="14" t="n"/>
      <c r="N997">
        <f>IF(OR(L997="Proposta sem próximo contato",L997="Próximo contato atrasado"),MAX(N$4:N996)+1,"")</f>
        <v/>
      </c>
    </row>
    <row r="998">
      <c r="A998" s="21" t="n"/>
      <c r="B998" s="14" t="n"/>
      <c r="C998" s="22" t="n"/>
      <c r="D998" s="14" t="n"/>
      <c r="E998" s="23" t="n"/>
      <c r="F998" s="22" t="n"/>
      <c r="G998" s="22" t="n"/>
      <c r="H998" s="22" t="n"/>
      <c r="I998" s="22" t="n"/>
      <c r="J998" s="21" t="n"/>
      <c r="K998" s="23" t="n"/>
      <c r="L998" s="24">
        <f>IF(COUNTA(A998:K998)=0,"",IF(A998="","Falta a data do pedido",IF(AND(H998="Proposta enviada",J998=""),"Proposta sem próximo contato",IF(AND(OR(H998="Novo",H998="Em conversa",H998="Proposta enviada"),J998&lt;&gt;"",J998&lt;TODAY()),"Próximo contato atrasado",IF(AND(H998="Perdido",I998=""),"Falta o motivo da perda",IF(AND(H998="Fechado",K998=""),"Falta o valor fechado",IF(C998="","Falta como chegou","")))))))</f>
        <v/>
      </c>
      <c r="M998" s="14" t="n"/>
      <c r="N998">
        <f>IF(OR(L998="Proposta sem próximo contato",L998="Próximo contato atrasado"),MAX(N$4:N997)+1,"")</f>
        <v/>
      </c>
    </row>
    <row r="999">
      <c r="A999" s="21" t="n"/>
      <c r="B999" s="14" t="n"/>
      <c r="C999" s="22" t="n"/>
      <c r="D999" s="14" t="n"/>
      <c r="E999" s="23" t="n"/>
      <c r="F999" s="22" t="n"/>
      <c r="G999" s="22" t="n"/>
      <c r="H999" s="22" t="n"/>
      <c r="I999" s="22" t="n"/>
      <c r="J999" s="21" t="n"/>
      <c r="K999" s="23" t="n"/>
      <c r="L999" s="24">
        <f>IF(COUNTA(A999:K999)=0,"",IF(A999="","Falta a data do pedido",IF(AND(H999="Proposta enviada",J999=""),"Proposta sem próximo contato",IF(AND(OR(H999="Novo",H999="Em conversa",H999="Proposta enviada"),J999&lt;&gt;"",J999&lt;TODAY()),"Próximo contato atrasado",IF(AND(H999="Perdido",I999=""),"Falta o motivo da perda",IF(AND(H999="Fechado",K999=""),"Falta o valor fechado",IF(C999="","Falta como chegou","")))))))</f>
        <v/>
      </c>
      <c r="M999" s="14" t="n"/>
      <c r="N999">
        <f>IF(OR(L999="Proposta sem próximo contato",L999="Próximo contato atrasado"),MAX(N$4:N998)+1,"")</f>
        <v/>
      </c>
    </row>
    <row r="1000">
      <c r="A1000" s="21" t="n"/>
      <c r="B1000" s="14" t="n"/>
      <c r="C1000" s="22" t="n"/>
      <c r="D1000" s="14" t="n"/>
      <c r="E1000" s="23" t="n"/>
      <c r="F1000" s="22" t="n"/>
      <c r="G1000" s="22" t="n"/>
      <c r="H1000" s="22" t="n"/>
      <c r="I1000" s="22" t="n"/>
      <c r="J1000" s="21" t="n"/>
      <c r="K1000" s="23" t="n"/>
      <c r="L1000" s="24">
        <f>IF(COUNTA(A1000:K1000)=0,"",IF(A1000="","Falta a data do pedido",IF(AND(H1000="Proposta enviada",J1000=""),"Proposta sem próximo contato",IF(AND(OR(H1000="Novo",H1000="Em conversa",H1000="Proposta enviada"),J1000&lt;&gt;"",J1000&lt;TODAY()),"Próximo contato atrasado",IF(AND(H1000="Perdido",I1000=""),"Falta o motivo da perda",IF(AND(H1000="Fechado",K1000=""),"Falta o valor fechado",IF(C1000="","Falta como chegou","")))))))</f>
        <v/>
      </c>
      <c r="M1000" s="14" t="n"/>
      <c r="N1000">
        <f>IF(OR(L1000="Proposta sem próximo contato",L1000="Próximo contato atrasado"),MAX(N$4:N999)+1,"")</f>
        <v/>
      </c>
    </row>
    <row r="1001">
      <c r="A1001" s="21" t="n"/>
      <c r="B1001" s="14" t="n"/>
      <c r="C1001" s="22" t="n"/>
      <c r="D1001" s="14" t="n"/>
      <c r="E1001" s="23" t="n"/>
      <c r="F1001" s="22" t="n"/>
      <c r="G1001" s="22" t="n"/>
      <c r="H1001" s="22" t="n"/>
      <c r="I1001" s="22" t="n"/>
      <c r="J1001" s="21" t="n"/>
      <c r="K1001" s="23" t="n"/>
      <c r="L1001" s="24">
        <f>IF(COUNTA(A1001:K1001)=0,"",IF(A1001="","Falta a data do pedido",IF(AND(H1001="Proposta enviada",J1001=""),"Proposta sem próximo contato",IF(AND(OR(H1001="Novo",H1001="Em conversa",H1001="Proposta enviada"),J1001&lt;&gt;"",J1001&lt;TODAY()),"Próximo contato atrasado",IF(AND(H1001="Perdido",I1001=""),"Falta o motivo da perda",IF(AND(H1001="Fechado",K1001=""),"Falta o valor fechado",IF(C1001="","Falta como chegou","")))))))</f>
        <v/>
      </c>
      <c r="M1001" s="14" t="n"/>
      <c r="N1001">
        <f>IF(OR(L1001="Proposta sem próximo contato",L1001="Próximo contato atrasado"),MAX(N$4:N1000)+1,"")</f>
        <v/>
      </c>
    </row>
    <row r="1002">
      <c r="A1002" s="21" t="n"/>
      <c r="B1002" s="14" t="n"/>
      <c r="C1002" s="22" t="n"/>
      <c r="D1002" s="14" t="n"/>
      <c r="E1002" s="23" t="n"/>
      <c r="F1002" s="22" t="n"/>
      <c r="G1002" s="22" t="n"/>
      <c r="H1002" s="22" t="n"/>
      <c r="I1002" s="22" t="n"/>
      <c r="J1002" s="21" t="n"/>
      <c r="K1002" s="23" t="n"/>
      <c r="L1002" s="24">
        <f>IF(COUNTA(A1002:K1002)=0,"",IF(A1002="","Falta a data do pedido",IF(AND(H1002="Proposta enviada",J1002=""),"Proposta sem próximo contato",IF(AND(OR(H1002="Novo",H1002="Em conversa",H1002="Proposta enviada"),J1002&lt;&gt;"",J1002&lt;TODAY()),"Próximo contato atrasado",IF(AND(H1002="Perdido",I1002=""),"Falta o motivo da perda",IF(AND(H1002="Fechado",K1002=""),"Falta o valor fechado",IF(C1002="","Falta como chegou","")))))))</f>
        <v/>
      </c>
      <c r="M1002" s="14" t="n"/>
      <c r="N1002">
        <f>IF(OR(L1002="Proposta sem próximo contato",L1002="Próximo contato atrasado"),MAX(N$4:N1001)+1,"")</f>
        <v/>
      </c>
    </row>
    <row r="1003">
      <c r="A1003" s="21" t="n"/>
      <c r="B1003" s="14" t="n"/>
      <c r="C1003" s="22" t="n"/>
      <c r="D1003" s="14" t="n"/>
      <c r="E1003" s="23" t="n"/>
      <c r="F1003" s="22" t="n"/>
      <c r="G1003" s="22" t="n"/>
      <c r="H1003" s="22" t="n"/>
      <c r="I1003" s="22" t="n"/>
      <c r="J1003" s="21" t="n"/>
      <c r="K1003" s="23" t="n"/>
      <c r="L1003" s="24">
        <f>IF(COUNTA(A1003:K1003)=0,"",IF(A1003="","Falta a data do pedido",IF(AND(H1003="Proposta enviada",J1003=""),"Proposta sem próximo contato",IF(AND(OR(H1003="Novo",H1003="Em conversa",H1003="Proposta enviada"),J1003&lt;&gt;"",J1003&lt;TODAY()),"Próximo contato atrasado",IF(AND(H1003="Perdido",I1003=""),"Falta o motivo da perda",IF(AND(H1003="Fechado",K1003=""),"Falta o valor fechado",IF(C1003="","Falta como chegou","")))))))</f>
        <v/>
      </c>
      <c r="M1003" s="14" t="n"/>
      <c r="N1003">
        <f>IF(OR(L1003="Proposta sem próximo contato",L1003="Próximo contato atrasado"),MAX(N$4:N1002)+1,"")</f>
        <v/>
      </c>
    </row>
    <row r="1004">
      <c r="A1004" s="21" t="n"/>
      <c r="B1004" s="14" t="n"/>
      <c r="C1004" s="22" t="n"/>
      <c r="D1004" s="14" t="n"/>
      <c r="E1004" s="23" t="n"/>
      <c r="F1004" s="22" t="n"/>
      <c r="G1004" s="22" t="n"/>
      <c r="H1004" s="22" t="n"/>
      <c r="I1004" s="22" t="n"/>
      <c r="J1004" s="21" t="n"/>
      <c r="K1004" s="23" t="n"/>
      <c r="L1004" s="24">
        <f>IF(COUNTA(A1004:K1004)=0,"",IF(A1004="","Falta a data do pedido",IF(AND(H1004="Proposta enviada",J1004=""),"Proposta sem próximo contato",IF(AND(OR(H1004="Novo",H1004="Em conversa",H1004="Proposta enviada"),J1004&lt;&gt;"",J1004&lt;TODAY()),"Próximo contato atrasado",IF(AND(H1004="Perdido",I1004=""),"Falta o motivo da perda",IF(AND(H1004="Fechado",K1004=""),"Falta o valor fechado",IF(C1004="","Falta como chegou","")))))))</f>
        <v/>
      </c>
      <c r="M1004" s="14" t="n"/>
      <c r="N1004">
        <f>IF(OR(L1004="Proposta sem próximo contato",L1004="Próximo contato atrasado"),MAX(N$4:N1003)+1,"")</f>
        <v/>
      </c>
    </row>
  </sheetData>
  <autoFilter ref="A4:M1004"/>
  <conditionalFormatting sqref="L5:L1004">
    <cfRule type="expression" priority="1" dxfId="0">
      <formula>LEN($L5)&gt;0</formula>
    </cfRule>
  </conditionalFormatting>
  <conditionalFormatting sqref="H5:H1004">
    <cfRule type="cellIs" priority="2" operator="equal" dxfId="1">
      <formula>"Fechado"</formula>
    </cfRule>
    <cfRule type="cellIs" priority="3" operator="equal" dxfId="2">
      <formula>"Perdido"</formula>
    </cfRule>
  </conditionalFormatting>
  <dataValidations count="7">
    <dataValidation sqref="A5:A1004 J5:J1004" showDropDown="0" showInputMessage="0" showErrorMessage="1" allowBlank="1" errorTitle="Data" error="Digite uma data, por exemplo, 19/11/2026." type="date" operator="between">
      <formula1>36526</formula1>
      <formula2>73415</formula2>
    </dataValidation>
    <dataValidation sqref="E5:E1004 K5:K1004" showDropDown="0" showInputMessage="0" showErrorMessage="1" allowBlank="1" errorTitle="Valor" error="Digite apenas números, sem R$. Por exemplo, 8500." type="decimal" operator="greaterThanOrEqual">
      <formula1>0</formula1>
    </dataValidation>
    <dataValidation sqref="C5:C1004" showDropDown="0" showInputMessage="0" showErrorMessage="1" allowBlank="1" errorTitle="Como chegou" error="Escolha uma das opções da lista." type="list">
      <formula1>"Indicação,Google,Instagram,Site,Evento,Já é cliente,Outro"</formula1>
    </dataValidation>
    <dataValidation sqref="F5:F1004" showDropDown="0" showInputMessage="0" showErrorMessage="1" allowBlank="1" errorTitle="Tinha perfil?" error="Escolha uma das opções da lista." type="list">
      <formula1>"Sim,Não,Não sei"</formula1>
    </dataValidation>
    <dataValidation sqref="G5:G1004" showDropDown="0" showInputMessage="0" showErrorMessage="1" allowBlank="1" errorTitle="Primeira resposta" error="Escolha uma das opções da lista." type="list">
      <formula1>"Até 1 hora,No mesmo dia,Em outro dia"</formula1>
    </dataValidation>
    <dataValidation sqref="H5:H1004" showDropDown="0" showInputMessage="0" showErrorMessage="1" allowBlank="1" errorTitle="Situação" error="Escolha uma das opções da lista." type="list">
      <formula1>"Novo,Em conversa,Proposta enviada,Fechado,Perdido"</formula1>
    </dataValidation>
    <dataValidation sqref="I5:I1004" showDropDown="0" showInputMessage="0" showErrorMessage="1" allowBlank="1" errorTitle="Motivo da perda" error="Escolha uma das opções da lista." type="list">
      <formula1>"Preço,Prazo,Sem resposta,Escolheu outro,Sem perfil,Adiou ou desistiu do projeto,Outro"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3243E"/>
    <outlinePr summaryBelow="1" summaryRight="1"/>
    <pageSetUpPr/>
  </sheetPr>
  <dimension ref="A1:Z10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31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3" customWidth="1" min="9" max="9"/>
    <col hidden="1" width="13" customWidth="1" min="26" max="26"/>
  </cols>
  <sheetData>
    <row r="1" ht="30" customHeight="1">
      <c r="A1" s="1" t="n"/>
      <c r="B1" s="17" t="inlineStr">
        <is>
          <t>Painel · de onde vem o cliente que fecha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>
      <c r="A2" s="1" t="n"/>
      <c r="B2" s="18" t="inlineStr">
        <is>
          <t>Escolha o ano e o mês. A venda conta no mês em que o pedido chegou.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4" ht="22" customHeight="1">
      <c r="B4" s="25" t="inlineStr">
        <is>
          <t>Ano</t>
        </is>
      </c>
      <c r="C4" s="26" t="n">
        <v>2026</v>
      </c>
      <c r="D4" s="27" t="inlineStr">
        <is>
          <t>Mês</t>
        </is>
      </c>
      <c r="E4" s="26" t="inlineStr">
        <is>
          <t>Todos os meses</t>
        </is>
      </c>
      <c r="F4" s="26" t="n"/>
      <c r="Z4">
        <f>IFERROR(MATCH($E$4,$Z$7:$Z$18,0),0)</f>
        <v/>
      </c>
    </row>
    <row r="5">
      <c r="B5" s="28" t="inlineStr">
        <is>
          <t>Período analisado</t>
        </is>
      </c>
      <c r="C5" s="29">
        <f>IF($Z$4=0,DATE($C$4,1,1),DATE($C$4,$Z$4,1))</f>
        <v/>
      </c>
      <c r="D5" s="30" t="inlineStr">
        <is>
          <t>a</t>
        </is>
      </c>
      <c r="E5" s="29">
        <f>$Z$5-1</f>
        <v/>
      </c>
      <c r="Z5">
        <f>IF($Z$4=0,DATE($C$4+1,1,1),DATE($C$4,$Z$4+1,1))</f>
        <v/>
      </c>
    </row>
    <row r="7" ht="22" customHeight="1">
      <c r="B7" s="4" t="inlineStr">
        <is>
          <t>Resumo do período</t>
        </is>
      </c>
      <c r="C7" s="5" t="n"/>
      <c r="D7" s="5" t="n"/>
      <c r="E7" s="5" t="n"/>
      <c r="F7" s="5" t="n"/>
      <c r="G7" s="5" t="n"/>
      <c r="H7" s="5" t="n"/>
      <c r="Z7" t="inlineStr">
        <is>
          <t>Janeiro</t>
        </is>
      </c>
    </row>
    <row r="8" ht="24" customHeight="1">
      <c r="B8" s="31" t="inlineStr">
        <is>
          <t>Pedidos</t>
        </is>
      </c>
      <c r="C8" s="31" t="inlineStr">
        <is>
          <t>Com perfil</t>
        </is>
      </c>
      <c r="D8" s="31" t="inlineStr">
        <is>
          <t>Contratos fechados</t>
        </is>
      </c>
      <c r="E8" s="31" t="inlineStr">
        <is>
          <t>Taxa de fechamento</t>
        </is>
      </c>
      <c r="F8" s="31" t="inlineStr">
        <is>
          <t>Valor fechado</t>
        </is>
      </c>
      <c r="G8" s="31" t="inlineStr">
        <is>
          <t>Ainda em aberto</t>
        </is>
      </c>
      <c r="Z8" t="inlineStr">
        <is>
          <t>Fevereiro</t>
        </is>
      </c>
    </row>
    <row r="9" ht="34" customHeight="1">
      <c r="B9" s="32">
        <f>COUNTIFS('Pedidos de orçamento'!$A$5:$A$1004,"&gt;="&amp;$C$5,'Pedidos de orçamento'!$A$5:$A$1004,"&lt;"&amp;$Z$5)</f>
        <v/>
      </c>
      <c r="C9" s="33">
        <f>IFERROR(COUNTIFS('Pedidos de orçamento'!$A$5:$A$1004,"&gt;="&amp;$C$5,'Pedidos de orçamento'!$A$5:$A$1004,"&lt;"&amp;$Z$5,'Pedidos de orçamento'!$F$5:$F$1004,"Sim")/B9,0)</f>
        <v/>
      </c>
      <c r="D9" s="32">
        <f>COUNTIFS('Pedidos de orçamento'!$A$5:$A$1004,"&gt;="&amp;$C$5,'Pedidos de orçamento'!$A$5:$A$1004,"&lt;"&amp;$Z$5,'Pedidos de orçamento'!$H$5:$H$1004,"Fechado")</f>
        <v/>
      </c>
      <c r="E9" s="33">
        <f>IFERROR(D9/B9,0)</f>
        <v/>
      </c>
      <c r="F9" s="34">
        <f>SUMIFS('Pedidos de orçamento'!$K$5:$K$1004,'Pedidos de orçamento'!$A$5:$A$1004,"&gt;="&amp;$C$5,'Pedidos de orçamento'!$A$5:$A$1004,"&lt;"&amp;$Z$5,'Pedidos de orçamento'!$H$5:$H$1004,"Fechado")</f>
        <v/>
      </c>
      <c r="G9" s="32">
        <f>B9-D9-COUNTIFS('Pedidos de orçamento'!$A$5:$A$1004,"&gt;="&amp;$C$5,'Pedidos de orçamento'!$A$5:$A$1004,"&lt;"&amp;$Z$5,'Pedidos de orçamento'!$H$5:$H$1004,"Perdido")</f>
        <v/>
      </c>
      <c r="Z9" t="inlineStr">
        <is>
          <t>Março</t>
        </is>
      </c>
    </row>
    <row r="10" ht="24" customHeight="1">
      <c r="B10" s="35" t="inlineStr">
        <is>
          <t>pedidos no período</t>
        </is>
      </c>
      <c r="C10" s="35">
        <f>COUNTIFS('Pedidos de orçamento'!$A$5:$A$1004,"&gt;="&amp;$C$5,'Pedidos de orçamento'!$A$5:$A$1004,"&lt;"&amp;$Z$5,'Pedidos de orçamento'!$F$5:$F$1004,"Sim")&amp;" de "&amp;B9&amp;" pedidos"</f>
        <v/>
      </c>
      <c r="D10" s="35" t="inlineStr">
        <is>
          <t>pedidos viraram contrato</t>
        </is>
      </c>
      <c r="E10" s="35" t="inlineStr">
        <is>
          <t>dos pedidos do período</t>
        </is>
      </c>
      <c r="F10" s="35" t="inlineStr">
        <is>
          <t>em contratos fechados</t>
        </is>
      </c>
      <c r="G10" s="35" t="inlineStr">
        <is>
          <t>ainda podem fechar</t>
        </is>
      </c>
      <c r="Z10" t="inlineStr">
        <is>
          <t>Abril</t>
        </is>
      </c>
    </row>
    <row r="11">
      <c r="Z11" t="inlineStr">
        <is>
          <t>Maio</t>
        </is>
      </c>
    </row>
    <row r="12">
      <c r="B12" s="36" t="inlineStr">
        <is>
          <t>Onde estão os pedidos do período</t>
        </is>
      </c>
      <c r="Z12" t="inlineStr">
        <is>
          <t>Junho</t>
        </is>
      </c>
    </row>
    <row r="13">
      <c r="B13" s="37" t="inlineStr">
        <is>
          <t>Novo</t>
        </is>
      </c>
      <c r="C13" s="37" t="inlineStr">
        <is>
          <t>Em conversa</t>
        </is>
      </c>
      <c r="D13" s="37" t="inlineStr">
        <is>
          <t>Proposta enviada</t>
        </is>
      </c>
      <c r="E13" s="37" t="inlineStr">
        <is>
          <t>Fechado</t>
        </is>
      </c>
      <c r="F13" s="37" t="inlineStr">
        <is>
          <t>Perdido</t>
        </is>
      </c>
      <c r="Z13" t="inlineStr">
        <is>
          <t>Julho</t>
        </is>
      </c>
    </row>
    <row r="14">
      <c r="B14" s="38">
        <f>COUNTIFS('Pedidos de orçamento'!$A$5:$A$1004,"&gt;="&amp;$C$5,'Pedidos de orçamento'!$A$5:$A$1004,"&lt;"&amp;$Z$5,'Pedidos de orçamento'!$H$5:$H$1004,B13)</f>
        <v/>
      </c>
      <c r="C14" s="38">
        <f>COUNTIFS('Pedidos de orçamento'!$A$5:$A$1004,"&gt;="&amp;$C$5,'Pedidos de orçamento'!$A$5:$A$1004,"&lt;"&amp;$Z$5,'Pedidos de orçamento'!$H$5:$H$1004,C13)</f>
        <v/>
      </c>
      <c r="D14" s="38">
        <f>COUNTIFS('Pedidos de orçamento'!$A$5:$A$1004,"&gt;="&amp;$C$5,'Pedidos de orçamento'!$A$5:$A$1004,"&lt;"&amp;$Z$5,'Pedidos de orçamento'!$H$5:$H$1004,D13)</f>
        <v/>
      </c>
      <c r="E14" s="38">
        <f>COUNTIFS('Pedidos de orçamento'!$A$5:$A$1004,"&gt;="&amp;$C$5,'Pedidos de orçamento'!$A$5:$A$1004,"&lt;"&amp;$Z$5,'Pedidos de orçamento'!$H$5:$H$1004,E13)</f>
        <v/>
      </c>
      <c r="F14" s="38">
        <f>COUNTIFS('Pedidos de orçamento'!$A$5:$A$1004,"&gt;="&amp;$C$5,'Pedidos de orçamento'!$A$5:$A$1004,"&lt;"&amp;$Z$5,'Pedidos de orçamento'!$H$5:$H$1004,F13)</f>
        <v/>
      </c>
      <c r="Z14" t="inlineStr">
        <is>
          <t>Agosto</t>
        </is>
      </c>
    </row>
    <row r="15">
      <c r="Z15" t="inlineStr">
        <is>
          <t>Setembro</t>
        </is>
      </c>
    </row>
    <row r="16" ht="22" customHeight="1">
      <c r="B16" s="4" t="inlineStr">
        <is>
          <t>De onde vêm os pedidos e os contratos</t>
        </is>
      </c>
      <c r="C16" s="5" t="n"/>
      <c r="D16" s="5" t="n"/>
      <c r="E16" s="5" t="n"/>
      <c r="F16" s="5" t="n"/>
      <c r="G16" s="5" t="n"/>
      <c r="H16" s="5" t="n"/>
      <c r="Z16" t="inlineStr">
        <is>
          <t>Outubro</t>
        </is>
      </c>
    </row>
    <row r="17" ht="19.5" customHeight="1">
      <c r="B17" s="39" t="inlineStr">
        <is>
          <t>Em aberto: pedidos que ainda podem virar contrato e mudar a taxa de fechamento.</t>
        </is>
      </c>
      <c r="Z17" t="inlineStr">
        <is>
          <t>Novembro</t>
        </is>
      </c>
    </row>
    <row r="18" ht="28" customHeight="1">
      <c r="B18" s="40" t="inlineStr">
        <is>
          <t>Como chegou</t>
        </is>
      </c>
      <c r="C18" s="41" t="inlineStr">
        <is>
          <t>Pedidos</t>
        </is>
      </c>
      <c r="D18" s="41" t="inlineStr">
        <is>
          <t>Com perfil</t>
        </is>
      </c>
      <c r="E18" s="41" t="inlineStr">
        <is>
          <t>Contratos</t>
        </is>
      </c>
      <c r="F18" s="41" t="inlineStr">
        <is>
          <t>Taxa de fechamento</t>
        </is>
      </c>
      <c r="G18" s="41" t="inlineStr">
        <is>
          <t>Valor fechado</t>
        </is>
      </c>
      <c r="H18" s="41" t="inlineStr">
        <is>
          <t>Em aberto</t>
        </is>
      </c>
      <c r="Z18" t="inlineStr">
        <is>
          <t>Dezembro</t>
        </is>
      </c>
    </row>
    <row r="19">
      <c r="B19" s="42" t="inlineStr">
        <is>
          <t>Indicação</t>
        </is>
      </c>
      <c r="C19" s="43">
        <f>COUNTIFS('Pedidos de orçamento'!$A$5:$A$1004,"&gt;="&amp;$C$5,'Pedidos de orçamento'!$A$5:$A$1004,"&lt;"&amp;$Z$5,'Pedidos de orçamento'!$C$5:$C$1004,$B19)</f>
        <v/>
      </c>
      <c r="D19" s="44">
        <f>IFERROR(COUNTIFS('Pedidos de orçamento'!$A$5:$A$1004,"&gt;="&amp;$C$5,'Pedidos de orçamento'!$A$5:$A$1004,"&lt;"&amp;$Z$5,'Pedidos de orçamento'!$C$5:$C$1004,$B19,'Pedidos de orçamento'!$F$5:$F$1004,"Sim")/C19,0)</f>
        <v/>
      </c>
      <c r="E19" s="43">
        <f>COUNTIFS('Pedidos de orçamento'!$A$5:$A$1004,"&gt;="&amp;$C$5,'Pedidos de orçamento'!$A$5:$A$1004,"&lt;"&amp;$Z$5,'Pedidos de orçamento'!$C$5:$C$1004,$B19,'Pedidos de orçamento'!$H$5:$H$1004,"Fechado")</f>
        <v/>
      </c>
      <c r="F19" s="44">
        <f>IFERROR(E19/C19,0)</f>
        <v/>
      </c>
      <c r="G19" s="45">
        <f>SUMIFS('Pedidos de orçamento'!$K$5:$K$1004,'Pedidos de orçamento'!$A$5:$A$1004,"&gt;="&amp;$C$5,'Pedidos de orçamento'!$A$5:$A$1004,"&lt;"&amp;$Z$5,'Pedidos de orçamento'!$C$5:$C$1004,$B19,'Pedidos de orçamento'!$H$5:$H$1004,"Fechado")</f>
        <v/>
      </c>
      <c r="H19" s="43">
        <f>C19-E19-COUNTIFS('Pedidos de orçamento'!$A$5:$A$1004,"&gt;="&amp;$C$5,'Pedidos de orçamento'!$A$5:$A$1004,"&lt;"&amp;$Z$5,'Pedidos de orçamento'!$C$5:$C$1004,$B19,'Pedidos de orçamento'!$H$5:$H$1004,"Perdido")</f>
        <v/>
      </c>
    </row>
    <row r="20">
      <c r="B20" s="42" t="inlineStr">
        <is>
          <t>Google</t>
        </is>
      </c>
      <c r="C20" s="43">
        <f>COUNTIFS('Pedidos de orçamento'!$A$5:$A$1004,"&gt;="&amp;$C$5,'Pedidos de orçamento'!$A$5:$A$1004,"&lt;"&amp;$Z$5,'Pedidos de orçamento'!$C$5:$C$1004,$B20)</f>
        <v/>
      </c>
      <c r="D20" s="44">
        <f>IFERROR(COUNTIFS('Pedidos de orçamento'!$A$5:$A$1004,"&gt;="&amp;$C$5,'Pedidos de orçamento'!$A$5:$A$1004,"&lt;"&amp;$Z$5,'Pedidos de orçamento'!$C$5:$C$1004,$B20,'Pedidos de orçamento'!$F$5:$F$1004,"Sim")/C20,0)</f>
        <v/>
      </c>
      <c r="E20" s="43">
        <f>COUNTIFS('Pedidos de orçamento'!$A$5:$A$1004,"&gt;="&amp;$C$5,'Pedidos de orçamento'!$A$5:$A$1004,"&lt;"&amp;$Z$5,'Pedidos de orçamento'!$C$5:$C$1004,$B20,'Pedidos de orçamento'!$H$5:$H$1004,"Fechado")</f>
        <v/>
      </c>
      <c r="F20" s="44">
        <f>IFERROR(E20/C20,0)</f>
        <v/>
      </c>
      <c r="G20" s="45">
        <f>SUMIFS('Pedidos de orçamento'!$K$5:$K$1004,'Pedidos de orçamento'!$A$5:$A$1004,"&gt;="&amp;$C$5,'Pedidos de orçamento'!$A$5:$A$1004,"&lt;"&amp;$Z$5,'Pedidos de orçamento'!$C$5:$C$1004,$B20,'Pedidos de orçamento'!$H$5:$H$1004,"Fechado")</f>
        <v/>
      </c>
      <c r="H20" s="43">
        <f>C20-E20-COUNTIFS('Pedidos de orçamento'!$A$5:$A$1004,"&gt;="&amp;$C$5,'Pedidos de orçamento'!$A$5:$A$1004,"&lt;"&amp;$Z$5,'Pedidos de orçamento'!$C$5:$C$1004,$B20,'Pedidos de orçamento'!$H$5:$H$1004,"Perdido")</f>
        <v/>
      </c>
    </row>
    <row r="21">
      <c r="B21" s="42" t="inlineStr">
        <is>
          <t>Instagram</t>
        </is>
      </c>
      <c r="C21" s="43">
        <f>COUNTIFS('Pedidos de orçamento'!$A$5:$A$1004,"&gt;="&amp;$C$5,'Pedidos de orçamento'!$A$5:$A$1004,"&lt;"&amp;$Z$5,'Pedidos de orçamento'!$C$5:$C$1004,$B21)</f>
        <v/>
      </c>
      <c r="D21" s="44">
        <f>IFERROR(COUNTIFS('Pedidos de orçamento'!$A$5:$A$1004,"&gt;="&amp;$C$5,'Pedidos de orçamento'!$A$5:$A$1004,"&lt;"&amp;$Z$5,'Pedidos de orçamento'!$C$5:$C$1004,$B21,'Pedidos de orçamento'!$F$5:$F$1004,"Sim")/C21,0)</f>
        <v/>
      </c>
      <c r="E21" s="43">
        <f>COUNTIFS('Pedidos de orçamento'!$A$5:$A$1004,"&gt;="&amp;$C$5,'Pedidos de orçamento'!$A$5:$A$1004,"&lt;"&amp;$Z$5,'Pedidos de orçamento'!$C$5:$C$1004,$B21,'Pedidos de orçamento'!$H$5:$H$1004,"Fechado")</f>
        <v/>
      </c>
      <c r="F21" s="44">
        <f>IFERROR(E21/C21,0)</f>
        <v/>
      </c>
      <c r="G21" s="45">
        <f>SUMIFS('Pedidos de orçamento'!$K$5:$K$1004,'Pedidos de orçamento'!$A$5:$A$1004,"&gt;="&amp;$C$5,'Pedidos de orçamento'!$A$5:$A$1004,"&lt;"&amp;$Z$5,'Pedidos de orçamento'!$C$5:$C$1004,$B21,'Pedidos de orçamento'!$H$5:$H$1004,"Fechado")</f>
        <v/>
      </c>
      <c r="H21" s="43">
        <f>C21-E21-COUNTIFS('Pedidos de orçamento'!$A$5:$A$1004,"&gt;="&amp;$C$5,'Pedidos de orçamento'!$A$5:$A$1004,"&lt;"&amp;$Z$5,'Pedidos de orçamento'!$C$5:$C$1004,$B21,'Pedidos de orçamento'!$H$5:$H$1004,"Perdido")</f>
        <v/>
      </c>
    </row>
    <row r="22">
      <c r="B22" s="42" t="inlineStr">
        <is>
          <t>Site</t>
        </is>
      </c>
      <c r="C22" s="43">
        <f>COUNTIFS('Pedidos de orçamento'!$A$5:$A$1004,"&gt;="&amp;$C$5,'Pedidos de orçamento'!$A$5:$A$1004,"&lt;"&amp;$Z$5,'Pedidos de orçamento'!$C$5:$C$1004,$B22)</f>
        <v/>
      </c>
      <c r="D22" s="44">
        <f>IFERROR(COUNTIFS('Pedidos de orçamento'!$A$5:$A$1004,"&gt;="&amp;$C$5,'Pedidos de orçamento'!$A$5:$A$1004,"&lt;"&amp;$Z$5,'Pedidos de orçamento'!$C$5:$C$1004,$B22,'Pedidos de orçamento'!$F$5:$F$1004,"Sim")/C22,0)</f>
        <v/>
      </c>
      <c r="E22" s="43">
        <f>COUNTIFS('Pedidos de orçamento'!$A$5:$A$1004,"&gt;="&amp;$C$5,'Pedidos de orçamento'!$A$5:$A$1004,"&lt;"&amp;$Z$5,'Pedidos de orçamento'!$C$5:$C$1004,$B22,'Pedidos de orçamento'!$H$5:$H$1004,"Fechado")</f>
        <v/>
      </c>
      <c r="F22" s="44">
        <f>IFERROR(E22/C22,0)</f>
        <v/>
      </c>
      <c r="G22" s="45">
        <f>SUMIFS('Pedidos de orçamento'!$K$5:$K$1004,'Pedidos de orçamento'!$A$5:$A$1004,"&gt;="&amp;$C$5,'Pedidos de orçamento'!$A$5:$A$1004,"&lt;"&amp;$Z$5,'Pedidos de orçamento'!$C$5:$C$1004,$B22,'Pedidos de orçamento'!$H$5:$H$1004,"Fechado")</f>
        <v/>
      </c>
      <c r="H22" s="43">
        <f>C22-E22-COUNTIFS('Pedidos de orçamento'!$A$5:$A$1004,"&gt;="&amp;$C$5,'Pedidos de orçamento'!$A$5:$A$1004,"&lt;"&amp;$Z$5,'Pedidos de orçamento'!$C$5:$C$1004,$B22,'Pedidos de orçamento'!$H$5:$H$1004,"Perdido")</f>
        <v/>
      </c>
    </row>
    <row r="23">
      <c r="B23" s="42" t="inlineStr">
        <is>
          <t>Evento</t>
        </is>
      </c>
      <c r="C23" s="43">
        <f>COUNTIFS('Pedidos de orçamento'!$A$5:$A$1004,"&gt;="&amp;$C$5,'Pedidos de orçamento'!$A$5:$A$1004,"&lt;"&amp;$Z$5,'Pedidos de orçamento'!$C$5:$C$1004,$B23)</f>
        <v/>
      </c>
      <c r="D23" s="44">
        <f>IFERROR(COUNTIFS('Pedidos de orçamento'!$A$5:$A$1004,"&gt;="&amp;$C$5,'Pedidos de orçamento'!$A$5:$A$1004,"&lt;"&amp;$Z$5,'Pedidos de orçamento'!$C$5:$C$1004,$B23,'Pedidos de orçamento'!$F$5:$F$1004,"Sim")/C23,0)</f>
        <v/>
      </c>
      <c r="E23" s="43">
        <f>COUNTIFS('Pedidos de orçamento'!$A$5:$A$1004,"&gt;="&amp;$C$5,'Pedidos de orçamento'!$A$5:$A$1004,"&lt;"&amp;$Z$5,'Pedidos de orçamento'!$C$5:$C$1004,$B23,'Pedidos de orçamento'!$H$5:$H$1004,"Fechado")</f>
        <v/>
      </c>
      <c r="F23" s="44">
        <f>IFERROR(E23/C23,0)</f>
        <v/>
      </c>
      <c r="G23" s="45">
        <f>SUMIFS('Pedidos de orçamento'!$K$5:$K$1004,'Pedidos de orçamento'!$A$5:$A$1004,"&gt;="&amp;$C$5,'Pedidos de orçamento'!$A$5:$A$1004,"&lt;"&amp;$Z$5,'Pedidos de orçamento'!$C$5:$C$1004,$B23,'Pedidos de orçamento'!$H$5:$H$1004,"Fechado")</f>
        <v/>
      </c>
      <c r="H23" s="43">
        <f>C23-E23-COUNTIFS('Pedidos de orçamento'!$A$5:$A$1004,"&gt;="&amp;$C$5,'Pedidos de orçamento'!$A$5:$A$1004,"&lt;"&amp;$Z$5,'Pedidos de orçamento'!$C$5:$C$1004,$B23,'Pedidos de orçamento'!$H$5:$H$1004,"Perdido")</f>
        <v/>
      </c>
    </row>
    <row r="24">
      <c r="B24" s="42" t="inlineStr">
        <is>
          <t>Já é cliente</t>
        </is>
      </c>
      <c r="C24" s="43">
        <f>COUNTIFS('Pedidos de orçamento'!$A$5:$A$1004,"&gt;="&amp;$C$5,'Pedidos de orçamento'!$A$5:$A$1004,"&lt;"&amp;$Z$5,'Pedidos de orçamento'!$C$5:$C$1004,$B24)</f>
        <v/>
      </c>
      <c r="D24" s="44">
        <f>IFERROR(COUNTIFS('Pedidos de orçamento'!$A$5:$A$1004,"&gt;="&amp;$C$5,'Pedidos de orçamento'!$A$5:$A$1004,"&lt;"&amp;$Z$5,'Pedidos de orçamento'!$C$5:$C$1004,$B24,'Pedidos de orçamento'!$F$5:$F$1004,"Sim")/C24,0)</f>
        <v/>
      </c>
      <c r="E24" s="43">
        <f>COUNTIFS('Pedidos de orçamento'!$A$5:$A$1004,"&gt;="&amp;$C$5,'Pedidos de orçamento'!$A$5:$A$1004,"&lt;"&amp;$Z$5,'Pedidos de orçamento'!$C$5:$C$1004,$B24,'Pedidos de orçamento'!$H$5:$H$1004,"Fechado")</f>
        <v/>
      </c>
      <c r="F24" s="44">
        <f>IFERROR(E24/C24,0)</f>
        <v/>
      </c>
      <c r="G24" s="45">
        <f>SUMIFS('Pedidos de orçamento'!$K$5:$K$1004,'Pedidos de orçamento'!$A$5:$A$1004,"&gt;="&amp;$C$5,'Pedidos de orçamento'!$A$5:$A$1004,"&lt;"&amp;$Z$5,'Pedidos de orçamento'!$C$5:$C$1004,$B24,'Pedidos de orçamento'!$H$5:$H$1004,"Fechado")</f>
        <v/>
      </c>
      <c r="H24" s="43">
        <f>C24-E24-COUNTIFS('Pedidos de orçamento'!$A$5:$A$1004,"&gt;="&amp;$C$5,'Pedidos de orçamento'!$A$5:$A$1004,"&lt;"&amp;$Z$5,'Pedidos de orçamento'!$C$5:$C$1004,$B24,'Pedidos de orçamento'!$H$5:$H$1004,"Perdido")</f>
        <v/>
      </c>
    </row>
    <row r="25">
      <c r="B25" s="42" t="inlineStr">
        <is>
          <t>Outro</t>
        </is>
      </c>
      <c r="C25" s="43">
        <f>COUNTIFS('Pedidos de orçamento'!$A$5:$A$1004,"&gt;="&amp;$C$5,'Pedidos de orçamento'!$A$5:$A$1004,"&lt;"&amp;$Z$5,'Pedidos de orçamento'!$C$5:$C$1004,$B25)</f>
        <v/>
      </c>
      <c r="D25" s="44">
        <f>IFERROR(COUNTIFS('Pedidos de orçamento'!$A$5:$A$1004,"&gt;="&amp;$C$5,'Pedidos de orçamento'!$A$5:$A$1004,"&lt;"&amp;$Z$5,'Pedidos de orçamento'!$C$5:$C$1004,$B25,'Pedidos de orçamento'!$F$5:$F$1004,"Sim")/C25,0)</f>
        <v/>
      </c>
      <c r="E25" s="43">
        <f>COUNTIFS('Pedidos de orçamento'!$A$5:$A$1004,"&gt;="&amp;$C$5,'Pedidos de orçamento'!$A$5:$A$1004,"&lt;"&amp;$Z$5,'Pedidos de orçamento'!$C$5:$C$1004,$B25,'Pedidos de orçamento'!$H$5:$H$1004,"Fechado")</f>
        <v/>
      </c>
      <c r="F25" s="44">
        <f>IFERROR(E25/C25,0)</f>
        <v/>
      </c>
      <c r="G25" s="45">
        <f>SUMIFS('Pedidos de orçamento'!$K$5:$K$1004,'Pedidos de orçamento'!$A$5:$A$1004,"&gt;="&amp;$C$5,'Pedidos de orçamento'!$A$5:$A$1004,"&lt;"&amp;$Z$5,'Pedidos de orçamento'!$C$5:$C$1004,$B25,'Pedidos de orçamento'!$H$5:$H$1004,"Fechado")</f>
        <v/>
      </c>
      <c r="H25" s="43">
        <f>C25-E25-COUNTIFS('Pedidos de orçamento'!$A$5:$A$1004,"&gt;="&amp;$C$5,'Pedidos de orçamento'!$A$5:$A$1004,"&lt;"&amp;$Z$5,'Pedidos de orçamento'!$C$5:$C$1004,$B25,'Pedidos de orçamento'!$H$5:$H$1004,"Perdido")</f>
        <v/>
      </c>
    </row>
    <row r="26">
      <c r="B26" s="42" t="inlineStr">
        <is>
          <t>Não anotado</t>
        </is>
      </c>
      <c r="C26" s="43">
        <f>COUNTIFS('Pedidos de orçamento'!$A$5:$A$1004,"&gt;="&amp;$C$5,'Pedidos de orçamento'!$A$5:$A$1004,"&lt;"&amp;$Z$5,'Pedidos de orçamento'!$C$5:$C$1004,"")</f>
        <v/>
      </c>
      <c r="D26" s="44">
        <f>IFERROR(COUNTIFS('Pedidos de orçamento'!$A$5:$A$1004,"&gt;="&amp;$C$5,'Pedidos de orçamento'!$A$5:$A$1004,"&lt;"&amp;$Z$5,'Pedidos de orçamento'!$C$5:$C$1004,"",'Pedidos de orçamento'!$F$5:$F$1004,"Sim")/C26,0)</f>
        <v/>
      </c>
      <c r="E26" s="43">
        <f>COUNTIFS('Pedidos de orçamento'!$A$5:$A$1004,"&gt;="&amp;$C$5,'Pedidos de orçamento'!$A$5:$A$1004,"&lt;"&amp;$Z$5,'Pedidos de orçamento'!$C$5:$C$1004,"",'Pedidos de orçamento'!$H$5:$H$1004,"Fechado")</f>
        <v/>
      </c>
      <c r="F26" s="44">
        <f>IFERROR(E26/C26,0)</f>
        <v/>
      </c>
      <c r="G26" s="45">
        <f>SUMIFS('Pedidos de orçamento'!$K$5:$K$1004,'Pedidos de orçamento'!$A$5:$A$1004,"&gt;="&amp;$C$5,'Pedidos de orçamento'!$A$5:$A$1004,"&lt;"&amp;$Z$5,'Pedidos de orçamento'!$C$5:$C$1004,"",'Pedidos de orçamento'!$H$5:$H$1004,"Fechado")</f>
        <v/>
      </c>
      <c r="H26" s="43">
        <f>C26-E26-COUNTIFS('Pedidos de orçamento'!$A$5:$A$1004,"&gt;="&amp;$C$5,'Pedidos de orçamento'!$A$5:$A$1004,"&lt;"&amp;$Z$5,'Pedidos de orçamento'!$C$5:$C$1004,"",'Pedidos de orçamento'!$H$5:$H$1004,"Perdido")</f>
        <v/>
      </c>
    </row>
    <row r="27">
      <c r="B27" s="42" t="inlineStr">
        <is>
          <t>Total</t>
        </is>
      </c>
      <c r="C27" s="38">
        <f>SUM(C19:C26)</f>
        <v/>
      </c>
      <c r="D27" s="46">
        <f>IFERROR(COUNTIFS('Pedidos de orçamento'!$A$5:$A$1004,"&gt;="&amp;$C$5,'Pedidos de orçamento'!$A$5:$A$1004,"&lt;"&amp;$Z$5,'Pedidos de orçamento'!$F$5:$F$1004,"Sim")/C27,0)</f>
        <v/>
      </c>
      <c r="E27" s="38">
        <f>SUM(E19:E26)</f>
        <v/>
      </c>
      <c r="F27" s="46">
        <f>IFERROR(E27/C27,0)</f>
        <v/>
      </c>
      <c r="G27" s="47">
        <f>SUM(G19:G26)</f>
        <v/>
      </c>
      <c r="H27" s="38">
        <f>SUM(H19:H26)</f>
        <v/>
      </c>
    </row>
    <row r="29" ht="22" customHeight="1">
      <c r="B29" s="4" t="inlineStr">
        <is>
          <t>Fechamento por perfil</t>
        </is>
      </c>
      <c r="C29" s="5" t="n"/>
      <c r="D29" s="5" t="n"/>
      <c r="E29" s="5" t="n"/>
      <c r="F29" s="5" t="n"/>
      <c r="G29" s="5" t="n"/>
      <c r="H29" s="5" t="n"/>
    </row>
    <row r="30" ht="19.5" customHeight="1">
      <c r="B30" s="39" t="inlineStr">
        <is>
          <t>Mostra se o pedido com perfil fecha mais.</t>
        </is>
      </c>
    </row>
    <row r="31" ht="28" customHeight="1">
      <c r="B31" s="40" t="inlineStr">
        <is>
          <t>Tinha perfil?</t>
        </is>
      </c>
      <c r="C31" s="41" t="inlineStr">
        <is>
          <t>Pedidos</t>
        </is>
      </c>
      <c r="D31" s="41" t="inlineStr">
        <is>
          <t>Contratos</t>
        </is>
      </c>
      <c r="E31" s="41" t="inlineStr">
        <is>
          <t>Taxa de fechamento</t>
        </is>
      </c>
      <c r="F31" s="41" t="inlineStr">
        <is>
          <t>Valor fechado</t>
        </is>
      </c>
    </row>
    <row r="32">
      <c r="B32" s="42" t="inlineStr">
        <is>
          <t>Sim</t>
        </is>
      </c>
      <c r="C32" s="43">
        <f>COUNTIFS('Pedidos de orçamento'!$A$5:$A$1004,"&gt;="&amp;$C$5,'Pedidos de orçamento'!$A$5:$A$1004,"&lt;"&amp;$Z$5,'Pedidos de orçamento'!$F$5:$F$1004,$B32)</f>
        <v/>
      </c>
      <c r="D32" s="43">
        <f>COUNTIFS('Pedidos de orçamento'!$A$5:$A$1004,"&gt;="&amp;$C$5,'Pedidos de orçamento'!$A$5:$A$1004,"&lt;"&amp;$Z$5,'Pedidos de orçamento'!$F$5:$F$1004,$B32,'Pedidos de orçamento'!$H$5:$H$1004,"Fechado")</f>
        <v/>
      </c>
      <c r="E32" s="44">
        <f>IFERROR(D32/C32,0)</f>
        <v/>
      </c>
      <c r="F32" s="45">
        <f>SUMIFS('Pedidos de orçamento'!$K$5:$K$1004,'Pedidos de orçamento'!$A$5:$A$1004,"&gt;="&amp;$C$5,'Pedidos de orçamento'!$A$5:$A$1004,"&lt;"&amp;$Z$5,'Pedidos de orçamento'!$F$5:$F$1004,$B32,'Pedidos de orçamento'!$H$5:$H$1004,"Fechado")</f>
        <v/>
      </c>
    </row>
    <row r="33">
      <c r="B33" s="42" t="inlineStr">
        <is>
          <t>Não</t>
        </is>
      </c>
      <c r="C33" s="43">
        <f>COUNTIFS('Pedidos de orçamento'!$A$5:$A$1004,"&gt;="&amp;$C$5,'Pedidos de orçamento'!$A$5:$A$1004,"&lt;"&amp;$Z$5,'Pedidos de orçamento'!$F$5:$F$1004,$B33)</f>
        <v/>
      </c>
      <c r="D33" s="43">
        <f>COUNTIFS('Pedidos de orçamento'!$A$5:$A$1004,"&gt;="&amp;$C$5,'Pedidos de orçamento'!$A$5:$A$1004,"&lt;"&amp;$Z$5,'Pedidos de orçamento'!$F$5:$F$1004,$B33,'Pedidos de orçamento'!$H$5:$H$1004,"Fechado")</f>
        <v/>
      </c>
      <c r="E33" s="44">
        <f>IFERROR(D33/C33,0)</f>
        <v/>
      </c>
      <c r="F33" s="45">
        <f>SUMIFS('Pedidos de orçamento'!$K$5:$K$1004,'Pedidos de orçamento'!$A$5:$A$1004,"&gt;="&amp;$C$5,'Pedidos de orçamento'!$A$5:$A$1004,"&lt;"&amp;$Z$5,'Pedidos de orçamento'!$F$5:$F$1004,$B33,'Pedidos de orçamento'!$H$5:$H$1004,"Fechado")</f>
        <v/>
      </c>
    </row>
    <row r="34">
      <c r="B34" s="42" t="inlineStr">
        <is>
          <t>Não sei</t>
        </is>
      </c>
      <c r="C34" s="43">
        <f>COUNTIFS('Pedidos de orçamento'!$A$5:$A$1004,"&gt;="&amp;$C$5,'Pedidos de orçamento'!$A$5:$A$1004,"&lt;"&amp;$Z$5,'Pedidos de orçamento'!$F$5:$F$1004,$B34)</f>
        <v/>
      </c>
      <c r="D34" s="43">
        <f>COUNTIFS('Pedidos de orçamento'!$A$5:$A$1004,"&gt;="&amp;$C$5,'Pedidos de orçamento'!$A$5:$A$1004,"&lt;"&amp;$Z$5,'Pedidos de orçamento'!$F$5:$F$1004,$B34,'Pedidos de orçamento'!$H$5:$H$1004,"Fechado")</f>
        <v/>
      </c>
      <c r="E34" s="44">
        <f>IFERROR(D34/C34,0)</f>
        <v/>
      </c>
      <c r="F34" s="45">
        <f>SUMIFS('Pedidos de orçamento'!$K$5:$K$1004,'Pedidos de orçamento'!$A$5:$A$1004,"&gt;="&amp;$C$5,'Pedidos de orçamento'!$A$5:$A$1004,"&lt;"&amp;$Z$5,'Pedidos de orçamento'!$F$5:$F$1004,$B34,'Pedidos de orçamento'!$H$5:$H$1004,"Fechado")</f>
        <v/>
      </c>
    </row>
    <row r="35">
      <c r="B35" s="42" t="inlineStr">
        <is>
          <t>Não anotado</t>
        </is>
      </c>
      <c r="C35" s="43">
        <f>COUNTIFS('Pedidos de orçamento'!$A$5:$A$1004,"&gt;="&amp;$C$5,'Pedidos de orçamento'!$A$5:$A$1004,"&lt;"&amp;$Z$5,'Pedidos de orçamento'!$F$5:$F$1004,"")</f>
        <v/>
      </c>
      <c r="D35" s="43">
        <f>COUNTIFS('Pedidos de orçamento'!$A$5:$A$1004,"&gt;="&amp;$C$5,'Pedidos de orçamento'!$A$5:$A$1004,"&lt;"&amp;$Z$5,'Pedidos de orçamento'!$F$5:$F$1004,"",'Pedidos de orçamento'!$H$5:$H$1004,"Fechado")</f>
        <v/>
      </c>
      <c r="E35" s="44">
        <f>IFERROR(D35/C35,0)</f>
        <v/>
      </c>
      <c r="F35" s="45">
        <f>SUMIFS('Pedidos de orçamento'!$K$5:$K$1004,'Pedidos de orçamento'!$A$5:$A$1004,"&gt;="&amp;$C$5,'Pedidos de orçamento'!$A$5:$A$1004,"&lt;"&amp;$Z$5,'Pedidos de orçamento'!$F$5:$F$1004,"",'Pedidos de orçamento'!$H$5:$H$1004,"Fechado")</f>
        <v/>
      </c>
    </row>
    <row r="36">
      <c r="B36" s="42" t="inlineStr">
        <is>
          <t>Total</t>
        </is>
      </c>
      <c r="C36" s="38">
        <f>SUM(C32:C35)</f>
        <v/>
      </c>
      <c r="D36" s="38">
        <f>SUM(D32:D35)</f>
        <v/>
      </c>
      <c r="E36" s="46">
        <f>IFERROR(D36/C36,0)</f>
        <v/>
      </c>
      <c r="F36" s="47">
        <f>SUM(F32:F35)</f>
        <v/>
      </c>
    </row>
    <row r="38" ht="22" customHeight="1">
      <c r="B38" s="4" t="inlineStr">
        <is>
          <t>Por que os orçamentos foram perdidos</t>
        </is>
      </c>
      <c r="C38" s="5" t="n"/>
      <c r="D38" s="5" t="n"/>
      <c r="E38" s="5" t="n"/>
      <c r="F38" s="5" t="n"/>
      <c r="G38" s="5" t="n"/>
      <c r="H38" s="5" t="n"/>
    </row>
    <row r="39" ht="19.5" customHeight="1">
      <c r="B39" s="39" t="inlineStr">
        <is>
          <t>Valor estimado perdido: soma do valor estimado dos pedidos perdidos por aquele motivo.</t>
        </is>
      </c>
    </row>
    <row r="40" ht="28" customHeight="1">
      <c r="B40" s="40" t="inlineStr">
        <is>
          <t>Motivo</t>
        </is>
      </c>
      <c r="C40" s="41" t="inlineStr">
        <is>
          <t>Perdas</t>
        </is>
      </c>
      <c r="D40" s="41" t="inlineStr">
        <is>
          <t>Parte das perdas</t>
        </is>
      </c>
      <c r="E40" s="41" t="inlineStr">
        <is>
          <t>Valor estimado perdido</t>
        </is>
      </c>
    </row>
    <row r="41">
      <c r="B41" s="42" t="inlineStr">
        <is>
          <t>Preço</t>
        </is>
      </c>
      <c r="C41" s="43">
        <f>COUNTIFS('Pedidos de orçamento'!$A$5:$A$1004,"&gt;="&amp;$C$5,'Pedidos de orçamento'!$A$5:$A$1004,"&lt;"&amp;$Z$5,'Pedidos de orçamento'!$H$5:$H$1004,"Perdido",'Pedidos de orçamento'!$I$5:$I$1004,$B41)</f>
        <v/>
      </c>
      <c r="D41" s="44">
        <f>IFERROR(C41/$C$49,0)</f>
        <v/>
      </c>
      <c r="E41" s="45">
        <f>SUMIFS('Pedidos de orçamento'!$E$5:$E$1004,'Pedidos de orçamento'!$A$5:$A$1004,"&gt;="&amp;$C$5,'Pedidos de orçamento'!$A$5:$A$1004,"&lt;"&amp;$Z$5,'Pedidos de orçamento'!$H$5:$H$1004,"Perdido",'Pedidos de orçamento'!$I$5:$I$1004,$B41)</f>
        <v/>
      </c>
    </row>
    <row r="42">
      <c r="B42" s="42" t="inlineStr">
        <is>
          <t>Prazo</t>
        </is>
      </c>
      <c r="C42" s="43">
        <f>COUNTIFS('Pedidos de orçamento'!$A$5:$A$1004,"&gt;="&amp;$C$5,'Pedidos de orçamento'!$A$5:$A$1004,"&lt;"&amp;$Z$5,'Pedidos de orçamento'!$H$5:$H$1004,"Perdido",'Pedidos de orçamento'!$I$5:$I$1004,$B42)</f>
        <v/>
      </c>
      <c r="D42" s="44">
        <f>IFERROR(C42/$C$49,0)</f>
        <v/>
      </c>
      <c r="E42" s="45">
        <f>SUMIFS('Pedidos de orçamento'!$E$5:$E$1004,'Pedidos de orçamento'!$A$5:$A$1004,"&gt;="&amp;$C$5,'Pedidos de orçamento'!$A$5:$A$1004,"&lt;"&amp;$Z$5,'Pedidos de orçamento'!$H$5:$H$1004,"Perdido",'Pedidos de orçamento'!$I$5:$I$1004,$B42)</f>
        <v/>
      </c>
    </row>
    <row r="43">
      <c r="B43" s="42" t="inlineStr">
        <is>
          <t>Sem resposta</t>
        </is>
      </c>
      <c r="C43" s="43">
        <f>COUNTIFS('Pedidos de orçamento'!$A$5:$A$1004,"&gt;="&amp;$C$5,'Pedidos de orçamento'!$A$5:$A$1004,"&lt;"&amp;$Z$5,'Pedidos de orçamento'!$H$5:$H$1004,"Perdido",'Pedidos de orçamento'!$I$5:$I$1004,$B43)</f>
        <v/>
      </c>
      <c r="D43" s="44">
        <f>IFERROR(C43/$C$49,0)</f>
        <v/>
      </c>
      <c r="E43" s="45">
        <f>SUMIFS('Pedidos de orçamento'!$E$5:$E$1004,'Pedidos de orçamento'!$A$5:$A$1004,"&gt;="&amp;$C$5,'Pedidos de orçamento'!$A$5:$A$1004,"&lt;"&amp;$Z$5,'Pedidos de orçamento'!$H$5:$H$1004,"Perdido",'Pedidos de orçamento'!$I$5:$I$1004,$B43)</f>
        <v/>
      </c>
    </row>
    <row r="44">
      <c r="B44" s="42" t="inlineStr">
        <is>
          <t>Escolheu outro</t>
        </is>
      </c>
      <c r="C44" s="43">
        <f>COUNTIFS('Pedidos de orçamento'!$A$5:$A$1004,"&gt;="&amp;$C$5,'Pedidos de orçamento'!$A$5:$A$1004,"&lt;"&amp;$Z$5,'Pedidos de orçamento'!$H$5:$H$1004,"Perdido",'Pedidos de orçamento'!$I$5:$I$1004,$B44)</f>
        <v/>
      </c>
      <c r="D44" s="44">
        <f>IFERROR(C44/$C$49,0)</f>
        <v/>
      </c>
      <c r="E44" s="45">
        <f>SUMIFS('Pedidos de orçamento'!$E$5:$E$1004,'Pedidos de orçamento'!$A$5:$A$1004,"&gt;="&amp;$C$5,'Pedidos de orçamento'!$A$5:$A$1004,"&lt;"&amp;$Z$5,'Pedidos de orçamento'!$H$5:$H$1004,"Perdido",'Pedidos de orçamento'!$I$5:$I$1004,$B44)</f>
        <v/>
      </c>
    </row>
    <row r="45">
      <c r="B45" s="42" t="inlineStr">
        <is>
          <t>Sem perfil</t>
        </is>
      </c>
      <c r="C45" s="43">
        <f>COUNTIFS('Pedidos de orçamento'!$A$5:$A$1004,"&gt;="&amp;$C$5,'Pedidos de orçamento'!$A$5:$A$1004,"&lt;"&amp;$Z$5,'Pedidos de orçamento'!$H$5:$H$1004,"Perdido",'Pedidos de orçamento'!$I$5:$I$1004,$B45)</f>
        <v/>
      </c>
      <c r="D45" s="44">
        <f>IFERROR(C45/$C$49,0)</f>
        <v/>
      </c>
      <c r="E45" s="45">
        <f>SUMIFS('Pedidos de orçamento'!$E$5:$E$1004,'Pedidos de orçamento'!$A$5:$A$1004,"&gt;="&amp;$C$5,'Pedidos de orçamento'!$A$5:$A$1004,"&lt;"&amp;$Z$5,'Pedidos de orçamento'!$H$5:$H$1004,"Perdido",'Pedidos de orçamento'!$I$5:$I$1004,$B45)</f>
        <v/>
      </c>
    </row>
    <row r="46">
      <c r="B46" s="42" t="inlineStr">
        <is>
          <t>Adiou ou desistiu do projeto</t>
        </is>
      </c>
      <c r="C46" s="43">
        <f>COUNTIFS('Pedidos de orçamento'!$A$5:$A$1004,"&gt;="&amp;$C$5,'Pedidos de orçamento'!$A$5:$A$1004,"&lt;"&amp;$Z$5,'Pedidos de orçamento'!$H$5:$H$1004,"Perdido",'Pedidos de orçamento'!$I$5:$I$1004,$B46)</f>
        <v/>
      </c>
      <c r="D46" s="44">
        <f>IFERROR(C46/$C$49,0)</f>
        <v/>
      </c>
      <c r="E46" s="45">
        <f>SUMIFS('Pedidos de orçamento'!$E$5:$E$1004,'Pedidos de orçamento'!$A$5:$A$1004,"&gt;="&amp;$C$5,'Pedidos de orçamento'!$A$5:$A$1004,"&lt;"&amp;$Z$5,'Pedidos de orçamento'!$H$5:$H$1004,"Perdido",'Pedidos de orçamento'!$I$5:$I$1004,$B46)</f>
        <v/>
      </c>
    </row>
    <row r="47">
      <c r="B47" s="42" t="inlineStr">
        <is>
          <t>Outro</t>
        </is>
      </c>
      <c r="C47" s="43">
        <f>COUNTIFS('Pedidos de orçamento'!$A$5:$A$1004,"&gt;="&amp;$C$5,'Pedidos de orçamento'!$A$5:$A$1004,"&lt;"&amp;$Z$5,'Pedidos de orçamento'!$H$5:$H$1004,"Perdido",'Pedidos de orçamento'!$I$5:$I$1004,$B47)</f>
        <v/>
      </c>
      <c r="D47" s="44">
        <f>IFERROR(C47/$C$49,0)</f>
        <v/>
      </c>
      <c r="E47" s="45">
        <f>SUMIFS('Pedidos de orçamento'!$E$5:$E$1004,'Pedidos de orçamento'!$A$5:$A$1004,"&gt;="&amp;$C$5,'Pedidos de orçamento'!$A$5:$A$1004,"&lt;"&amp;$Z$5,'Pedidos de orçamento'!$H$5:$H$1004,"Perdido",'Pedidos de orçamento'!$I$5:$I$1004,$B47)</f>
        <v/>
      </c>
    </row>
    <row r="48">
      <c r="B48" s="42" t="inlineStr">
        <is>
          <t>Não anotado</t>
        </is>
      </c>
      <c r="C48" s="43">
        <f>COUNTIFS('Pedidos de orçamento'!$A$5:$A$1004,"&gt;="&amp;$C$5,'Pedidos de orçamento'!$A$5:$A$1004,"&lt;"&amp;$Z$5,'Pedidos de orçamento'!$H$5:$H$1004,"Perdido",'Pedidos de orçamento'!$I$5:$I$1004,"")</f>
        <v/>
      </c>
      <c r="D48" s="44">
        <f>IFERROR(C48/$C$49,0)</f>
        <v/>
      </c>
      <c r="E48" s="45">
        <f>SUMIFS('Pedidos de orçamento'!$E$5:$E$1004,'Pedidos de orçamento'!$A$5:$A$1004,"&gt;="&amp;$C$5,'Pedidos de orçamento'!$A$5:$A$1004,"&lt;"&amp;$Z$5,'Pedidos de orçamento'!$H$5:$H$1004,"Perdido",'Pedidos de orçamento'!$I$5:$I$1004,"")</f>
        <v/>
      </c>
    </row>
    <row r="49">
      <c r="B49" s="42" t="inlineStr">
        <is>
          <t>Total</t>
        </is>
      </c>
      <c r="C49" s="38">
        <f>SUM(C41:C48)</f>
        <v/>
      </c>
      <c r="D49" s="46">
        <f>IFERROR(C49/C49,0)</f>
        <v/>
      </c>
      <c r="E49" s="47">
        <f>SUM(E41:E48)</f>
        <v/>
      </c>
    </row>
    <row r="51" ht="22" customHeight="1">
      <c r="B51" s="4" t="inlineStr">
        <is>
          <t>Fechamento por tempo de resposta</t>
        </is>
      </c>
      <c r="C51" s="5" t="n"/>
      <c r="D51" s="5" t="n"/>
      <c r="E51" s="5" t="n"/>
      <c r="F51" s="5" t="n"/>
      <c r="G51" s="5" t="n"/>
      <c r="H51" s="5" t="n"/>
    </row>
    <row r="52" ht="33" customHeight="1">
      <c r="B52" s="39" t="inlineStr">
        <is>
          <t>Compare as taxas. Uma diferença grande indica que a velocidade da resposta pesa na decisão do cliente. Com poucos pedidos, a diferença pode ser acaso. Pedidos ainda na situação Novo ficam fora desta tabela.</t>
        </is>
      </c>
    </row>
    <row r="53" ht="28" customHeight="1">
      <c r="B53" s="40" t="inlineStr">
        <is>
          <t>Primeira resposta</t>
        </is>
      </c>
      <c r="C53" s="41" t="inlineStr">
        <is>
          <t>Pedidos</t>
        </is>
      </c>
      <c r="D53" s="41" t="inlineStr">
        <is>
          <t>Contratos</t>
        </is>
      </c>
      <c r="E53" s="41" t="inlineStr">
        <is>
          <t>Taxa de fechamento</t>
        </is>
      </c>
    </row>
    <row r="54">
      <c r="B54" s="42" t="inlineStr">
        <is>
          <t>Até 1 hora</t>
        </is>
      </c>
      <c r="C54" s="43">
        <f>COUNTIFS('Pedidos de orçamento'!$A$5:$A$1004,"&gt;="&amp;$C$5,'Pedidos de orçamento'!$A$5:$A$1004,"&lt;"&amp;$Z$5,'Pedidos de orçamento'!$G$5:$G$1004,$B54,'Pedidos de orçamento'!$H$5:$H$1004,"&lt;&gt;Novo")</f>
        <v/>
      </c>
      <c r="D54" s="43">
        <f>COUNTIFS('Pedidos de orçamento'!$A$5:$A$1004,"&gt;="&amp;$C$5,'Pedidos de orçamento'!$A$5:$A$1004,"&lt;"&amp;$Z$5,'Pedidos de orçamento'!$G$5:$G$1004,$B54,'Pedidos de orçamento'!$H$5:$H$1004,"Fechado")</f>
        <v/>
      </c>
      <c r="E54" s="44">
        <f>IFERROR(D54/C54,0)</f>
        <v/>
      </c>
    </row>
    <row r="55">
      <c r="B55" s="42" t="inlineStr">
        <is>
          <t>No mesmo dia</t>
        </is>
      </c>
      <c r="C55" s="43">
        <f>COUNTIFS('Pedidos de orçamento'!$A$5:$A$1004,"&gt;="&amp;$C$5,'Pedidos de orçamento'!$A$5:$A$1004,"&lt;"&amp;$Z$5,'Pedidos de orçamento'!$G$5:$G$1004,$B55,'Pedidos de orçamento'!$H$5:$H$1004,"&lt;&gt;Novo")</f>
        <v/>
      </c>
      <c r="D55" s="43">
        <f>COUNTIFS('Pedidos de orçamento'!$A$5:$A$1004,"&gt;="&amp;$C$5,'Pedidos de orçamento'!$A$5:$A$1004,"&lt;"&amp;$Z$5,'Pedidos de orçamento'!$G$5:$G$1004,$B55,'Pedidos de orçamento'!$H$5:$H$1004,"Fechado")</f>
        <v/>
      </c>
      <c r="E55" s="44">
        <f>IFERROR(D55/C55,0)</f>
        <v/>
      </c>
    </row>
    <row r="56">
      <c r="B56" s="42" t="inlineStr">
        <is>
          <t>Em outro dia</t>
        </is>
      </c>
      <c r="C56" s="43">
        <f>COUNTIFS('Pedidos de orçamento'!$A$5:$A$1004,"&gt;="&amp;$C$5,'Pedidos de orçamento'!$A$5:$A$1004,"&lt;"&amp;$Z$5,'Pedidos de orçamento'!$G$5:$G$1004,$B56,'Pedidos de orçamento'!$H$5:$H$1004,"&lt;&gt;Novo")</f>
        <v/>
      </c>
      <c r="D56" s="43">
        <f>COUNTIFS('Pedidos de orçamento'!$A$5:$A$1004,"&gt;="&amp;$C$5,'Pedidos de orçamento'!$A$5:$A$1004,"&lt;"&amp;$Z$5,'Pedidos de orçamento'!$G$5:$G$1004,$B56,'Pedidos de orçamento'!$H$5:$H$1004,"Fechado")</f>
        <v/>
      </c>
      <c r="E56" s="44">
        <f>IFERROR(D56/C56,0)</f>
        <v/>
      </c>
    </row>
    <row r="57">
      <c r="B57" s="42" t="inlineStr">
        <is>
          <t>Não anotado</t>
        </is>
      </c>
      <c r="C57" s="43">
        <f>COUNTIFS('Pedidos de orçamento'!$A$5:$A$1004,"&gt;="&amp;$C$5,'Pedidos de orçamento'!$A$5:$A$1004,"&lt;"&amp;$Z$5,'Pedidos de orçamento'!$G$5:$G$1004,"",'Pedidos de orçamento'!$H$5:$H$1004,"&lt;&gt;Novo")</f>
        <v/>
      </c>
      <c r="D57" s="43">
        <f>COUNTIFS('Pedidos de orçamento'!$A$5:$A$1004,"&gt;="&amp;$C$5,'Pedidos de orçamento'!$A$5:$A$1004,"&lt;"&amp;$Z$5,'Pedidos de orçamento'!$G$5:$G$1004,"",'Pedidos de orçamento'!$H$5:$H$1004,"Fechado")</f>
        <v/>
      </c>
      <c r="E57" s="44">
        <f>IFERROR(D57/C57,0)</f>
        <v/>
      </c>
    </row>
    <row r="58">
      <c r="B58" s="42" t="inlineStr">
        <is>
          <t>Total</t>
        </is>
      </c>
      <c r="C58" s="38">
        <f>SUM(C54:C57)</f>
        <v/>
      </c>
      <c r="D58" s="38">
        <f>SUM(D54:D57)</f>
        <v/>
      </c>
      <c r="E58" s="46">
        <f>IFERROR(D58/C58,0)</f>
        <v/>
      </c>
    </row>
    <row r="60" ht="22" customHeight="1">
      <c r="B60" s="4">
        <f>"Pedidos mês a mês em "&amp;$C$4</f>
        <v/>
      </c>
      <c r="C60" s="5" t="n"/>
      <c r="D60" s="5" t="n"/>
      <c r="E60" s="5" t="n"/>
      <c r="F60" s="5" t="n"/>
      <c r="G60" s="5" t="n"/>
      <c r="H60" s="5" t="n"/>
    </row>
    <row r="61" ht="19.5" customHeight="1">
      <c r="B61" s="39" t="inlineStr">
        <is>
          <t>Este bloco segue apenas o ano escolhido.</t>
        </is>
      </c>
    </row>
    <row r="62" ht="28" customHeight="1">
      <c r="B62" s="40" t="inlineStr">
        <is>
          <t>Mês</t>
        </is>
      </c>
      <c r="C62" s="41" t="inlineStr">
        <is>
          <t>Pedidos</t>
        </is>
      </c>
      <c r="D62" s="41" t="inlineStr">
        <is>
          <t>Com perfil</t>
        </is>
      </c>
      <c r="E62" s="41" t="inlineStr">
        <is>
          <t>Contratos</t>
        </is>
      </c>
      <c r="F62" s="41" t="inlineStr">
        <is>
          <t>Valor fechado</t>
        </is>
      </c>
    </row>
    <row r="63">
      <c r="B63" s="42" t="inlineStr">
        <is>
          <t>Janeiro</t>
        </is>
      </c>
      <c r="C63" s="43">
        <f>COUNTIFS('Pedidos de orçamento'!$A$5:$A$1004,"&gt;="&amp;DATE($C$4,1,1),'Pedidos de orçamento'!$A$5:$A$1004,"&lt;"&amp;DATE($C$4,2,1))</f>
        <v/>
      </c>
      <c r="D63" s="44">
        <f>IFERROR(COUNTIFS('Pedidos de orçamento'!$A$5:$A$1004,"&gt;="&amp;DATE($C$4,1,1),'Pedidos de orçamento'!$A$5:$A$1004,"&lt;"&amp;DATE($C$4,2,1),'Pedidos de orçamento'!$F$5:$F$1004,"Sim")/C63,0)</f>
        <v/>
      </c>
      <c r="E63" s="43">
        <f>COUNTIFS('Pedidos de orçamento'!$A$5:$A$1004,"&gt;="&amp;DATE($C$4,1,1),'Pedidos de orçamento'!$A$5:$A$1004,"&lt;"&amp;DATE($C$4,2,1),'Pedidos de orçamento'!$H$5:$H$1004,"Fechado")</f>
        <v/>
      </c>
      <c r="F63" s="45">
        <f>SUMIFS('Pedidos de orçamento'!$K$5:$K$1004,'Pedidos de orçamento'!$A$5:$A$1004,"&gt;="&amp;DATE($C$4,1,1),'Pedidos de orçamento'!$A$5:$A$1004,"&lt;"&amp;DATE($C$4,2,1),'Pedidos de orçamento'!$H$5:$H$1004,"Fechado")</f>
        <v/>
      </c>
    </row>
    <row r="64">
      <c r="B64" s="42" t="inlineStr">
        <is>
          <t>Fevereiro</t>
        </is>
      </c>
      <c r="C64" s="43">
        <f>COUNTIFS('Pedidos de orçamento'!$A$5:$A$1004,"&gt;="&amp;DATE($C$4,2,1),'Pedidos de orçamento'!$A$5:$A$1004,"&lt;"&amp;DATE($C$4,3,1))</f>
        <v/>
      </c>
      <c r="D64" s="44">
        <f>IFERROR(COUNTIFS('Pedidos de orçamento'!$A$5:$A$1004,"&gt;="&amp;DATE($C$4,2,1),'Pedidos de orçamento'!$A$5:$A$1004,"&lt;"&amp;DATE($C$4,3,1),'Pedidos de orçamento'!$F$5:$F$1004,"Sim")/C64,0)</f>
        <v/>
      </c>
      <c r="E64" s="43">
        <f>COUNTIFS('Pedidos de orçamento'!$A$5:$A$1004,"&gt;="&amp;DATE($C$4,2,1),'Pedidos de orçamento'!$A$5:$A$1004,"&lt;"&amp;DATE($C$4,3,1),'Pedidos de orçamento'!$H$5:$H$1004,"Fechado")</f>
        <v/>
      </c>
      <c r="F64" s="45">
        <f>SUMIFS('Pedidos de orçamento'!$K$5:$K$1004,'Pedidos de orçamento'!$A$5:$A$1004,"&gt;="&amp;DATE($C$4,2,1),'Pedidos de orçamento'!$A$5:$A$1004,"&lt;"&amp;DATE($C$4,3,1),'Pedidos de orçamento'!$H$5:$H$1004,"Fechado")</f>
        <v/>
      </c>
    </row>
    <row r="65">
      <c r="B65" s="42" t="inlineStr">
        <is>
          <t>Março</t>
        </is>
      </c>
      <c r="C65" s="43">
        <f>COUNTIFS('Pedidos de orçamento'!$A$5:$A$1004,"&gt;="&amp;DATE($C$4,3,1),'Pedidos de orçamento'!$A$5:$A$1004,"&lt;"&amp;DATE($C$4,4,1))</f>
        <v/>
      </c>
      <c r="D65" s="44">
        <f>IFERROR(COUNTIFS('Pedidos de orçamento'!$A$5:$A$1004,"&gt;="&amp;DATE($C$4,3,1),'Pedidos de orçamento'!$A$5:$A$1004,"&lt;"&amp;DATE($C$4,4,1),'Pedidos de orçamento'!$F$5:$F$1004,"Sim")/C65,0)</f>
        <v/>
      </c>
      <c r="E65" s="43">
        <f>COUNTIFS('Pedidos de orçamento'!$A$5:$A$1004,"&gt;="&amp;DATE($C$4,3,1),'Pedidos de orçamento'!$A$5:$A$1004,"&lt;"&amp;DATE($C$4,4,1),'Pedidos de orçamento'!$H$5:$H$1004,"Fechado")</f>
        <v/>
      </c>
      <c r="F65" s="45">
        <f>SUMIFS('Pedidos de orçamento'!$K$5:$K$1004,'Pedidos de orçamento'!$A$5:$A$1004,"&gt;="&amp;DATE($C$4,3,1),'Pedidos de orçamento'!$A$5:$A$1004,"&lt;"&amp;DATE($C$4,4,1),'Pedidos de orçamento'!$H$5:$H$1004,"Fechado")</f>
        <v/>
      </c>
    </row>
    <row r="66">
      <c r="B66" s="42" t="inlineStr">
        <is>
          <t>Abril</t>
        </is>
      </c>
      <c r="C66" s="43">
        <f>COUNTIFS('Pedidos de orçamento'!$A$5:$A$1004,"&gt;="&amp;DATE($C$4,4,1),'Pedidos de orçamento'!$A$5:$A$1004,"&lt;"&amp;DATE($C$4,5,1))</f>
        <v/>
      </c>
      <c r="D66" s="44">
        <f>IFERROR(COUNTIFS('Pedidos de orçamento'!$A$5:$A$1004,"&gt;="&amp;DATE($C$4,4,1),'Pedidos de orçamento'!$A$5:$A$1004,"&lt;"&amp;DATE($C$4,5,1),'Pedidos de orçamento'!$F$5:$F$1004,"Sim")/C66,0)</f>
        <v/>
      </c>
      <c r="E66" s="43">
        <f>COUNTIFS('Pedidos de orçamento'!$A$5:$A$1004,"&gt;="&amp;DATE($C$4,4,1),'Pedidos de orçamento'!$A$5:$A$1004,"&lt;"&amp;DATE($C$4,5,1),'Pedidos de orçamento'!$H$5:$H$1004,"Fechado")</f>
        <v/>
      </c>
      <c r="F66" s="45">
        <f>SUMIFS('Pedidos de orçamento'!$K$5:$K$1004,'Pedidos de orçamento'!$A$5:$A$1004,"&gt;="&amp;DATE($C$4,4,1),'Pedidos de orçamento'!$A$5:$A$1004,"&lt;"&amp;DATE($C$4,5,1),'Pedidos de orçamento'!$H$5:$H$1004,"Fechado")</f>
        <v/>
      </c>
    </row>
    <row r="67">
      <c r="B67" s="42" t="inlineStr">
        <is>
          <t>Maio</t>
        </is>
      </c>
      <c r="C67" s="43">
        <f>COUNTIFS('Pedidos de orçamento'!$A$5:$A$1004,"&gt;="&amp;DATE($C$4,5,1),'Pedidos de orçamento'!$A$5:$A$1004,"&lt;"&amp;DATE($C$4,6,1))</f>
        <v/>
      </c>
      <c r="D67" s="44">
        <f>IFERROR(COUNTIFS('Pedidos de orçamento'!$A$5:$A$1004,"&gt;="&amp;DATE($C$4,5,1),'Pedidos de orçamento'!$A$5:$A$1004,"&lt;"&amp;DATE($C$4,6,1),'Pedidos de orçamento'!$F$5:$F$1004,"Sim")/C67,0)</f>
        <v/>
      </c>
      <c r="E67" s="43">
        <f>COUNTIFS('Pedidos de orçamento'!$A$5:$A$1004,"&gt;="&amp;DATE($C$4,5,1),'Pedidos de orçamento'!$A$5:$A$1004,"&lt;"&amp;DATE($C$4,6,1),'Pedidos de orçamento'!$H$5:$H$1004,"Fechado")</f>
        <v/>
      </c>
      <c r="F67" s="45">
        <f>SUMIFS('Pedidos de orçamento'!$K$5:$K$1004,'Pedidos de orçamento'!$A$5:$A$1004,"&gt;="&amp;DATE($C$4,5,1),'Pedidos de orçamento'!$A$5:$A$1004,"&lt;"&amp;DATE($C$4,6,1),'Pedidos de orçamento'!$H$5:$H$1004,"Fechado")</f>
        <v/>
      </c>
    </row>
    <row r="68">
      <c r="B68" s="42" t="inlineStr">
        <is>
          <t>Junho</t>
        </is>
      </c>
      <c r="C68" s="43">
        <f>COUNTIFS('Pedidos de orçamento'!$A$5:$A$1004,"&gt;="&amp;DATE($C$4,6,1),'Pedidos de orçamento'!$A$5:$A$1004,"&lt;"&amp;DATE($C$4,7,1))</f>
        <v/>
      </c>
      <c r="D68" s="44">
        <f>IFERROR(COUNTIFS('Pedidos de orçamento'!$A$5:$A$1004,"&gt;="&amp;DATE($C$4,6,1),'Pedidos de orçamento'!$A$5:$A$1004,"&lt;"&amp;DATE($C$4,7,1),'Pedidos de orçamento'!$F$5:$F$1004,"Sim")/C68,0)</f>
        <v/>
      </c>
      <c r="E68" s="43">
        <f>COUNTIFS('Pedidos de orçamento'!$A$5:$A$1004,"&gt;="&amp;DATE($C$4,6,1),'Pedidos de orçamento'!$A$5:$A$1004,"&lt;"&amp;DATE($C$4,7,1),'Pedidos de orçamento'!$H$5:$H$1004,"Fechado")</f>
        <v/>
      </c>
      <c r="F68" s="45">
        <f>SUMIFS('Pedidos de orçamento'!$K$5:$K$1004,'Pedidos de orçamento'!$A$5:$A$1004,"&gt;="&amp;DATE($C$4,6,1),'Pedidos de orçamento'!$A$5:$A$1004,"&lt;"&amp;DATE($C$4,7,1),'Pedidos de orçamento'!$H$5:$H$1004,"Fechado")</f>
        <v/>
      </c>
    </row>
    <row r="69">
      <c r="B69" s="42" t="inlineStr">
        <is>
          <t>Julho</t>
        </is>
      </c>
      <c r="C69" s="43">
        <f>COUNTIFS('Pedidos de orçamento'!$A$5:$A$1004,"&gt;="&amp;DATE($C$4,7,1),'Pedidos de orçamento'!$A$5:$A$1004,"&lt;"&amp;DATE($C$4,8,1))</f>
        <v/>
      </c>
      <c r="D69" s="44">
        <f>IFERROR(COUNTIFS('Pedidos de orçamento'!$A$5:$A$1004,"&gt;="&amp;DATE($C$4,7,1),'Pedidos de orçamento'!$A$5:$A$1004,"&lt;"&amp;DATE($C$4,8,1),'Pedidos de orçamento'!$F$5:$F$1004,"Sim")/C69,0)</f>
        <v/>
      </c>
      <c r="E69" s="43">
        <f>COUNTIFS('Pedidos de orçamento'!$A$5:$A$1004,"&gt;="&amp;DATE($C$4,7,1),'Pedidos de orçamento'!$A$5:$A$1004,"&lt;"&amp;DATE($C$4,8,1),'Pedidos de orçamento'!$H$5:$H$1004,"Fechado")</f>
        <v/>
      </c>
      <c r="F69" s="45">
        <f>SUMIFS('Pedidos de orçamento'!$K$5:$K$1004,'Pedidos de orçamento'!$A$5:$A$1004,"&gt;="&amp;DATE($C$4,7,1),'Pedidos de orçamento'!$A$5:$A$1004,"&lt;"&amp;DATE($C$4,8,1),'Pedidos de orçamento'!$H$5:$H$1004,"Fechado")</f>
        <v/>
      </c>
    </row>
    <row r="70">
      <c r="B70" s="42" t="inlineStr">
        <is>
          <t>Agosto</t>
        </is>
      </c>
      <c r="C70" s="43">
        <f>COUNTIFS('Pedidos de orçamento'!$A$5:$A$1004,"&gt;="&amp;DATE($C$4,8,1),'Pedidos de orçamento'!$A$5:$A$1004,"&lt;"&amp;DATE($C$4,9,1))</f>
        <v/>
      </c>
      <c r="D70" s="44">
        <f>IFERROR(COUNTIFS('Pedidos de orçamento'!$A$5:$A$1004,"&gt;="&amp;DATE($C$4,8,1),'Pedidos de orçamento'!$A$5:$A$1004,"&lt;"&amp;DATE($C$4,9,1),'Pedidos de orçamento'!$F$5:$F$1004,"Sim")/C70,0)</f>
        <v/>
      </c>
      <c r="E70" s="43">
        <f>COUNTIFS('Pedidos de orçamento'!$A$5:$A$1004,"&gt;="&amp;DATE($C$4,8,1),'Pedidos de orçamento'!$A$5:$A$1004,"&lt;"&amp;DATE($C$4,9,1),'Pedidos de orçamento'!$H$5:$H$1004,"Fechado")</f>
        <v/>
      </c>
      <c r="F70" s="45">
        <f>SUMIFS('Pedidos de orçamento'!$K$5:$K$1004,'Pedidos de orçamento'!$A$5:$A$1004,"&gt;="&amp;DATE($C$4,8,1),'Pedidos de orçamento'!$A$5:$A$1004,"&lt;"&amp;DATE($C$4,9,1),'Pedidos de orçamento'!$H$5:$H$1004,"Fechado")</f>
        <v/>
      </c>
    </row>
    <row r="71">
      <c r="B71" s="42" t="inlineStr">
        <is>
          <t>Setembro</t>
        </is>
      </c>
      <c r="C71" s="43">
        <f>COUNTIFS('Pedidos de orçamento'!$A$5:$A$1004,"&gt;="&amp;DATE($C$4,9,1),'Pedidos de orçamento'!$A$5:$A$1004,"&lt;"&amp;DATE($C$4,10,1))</f>
        <v/>
      </c>
      <c r="D71" s="44">
        <f>IFERROR(COUNTIFS('Pedidos de orçamento'!$A$5:$A$1004,"&gt;="&amp;DATE($C$4,9,1),'Pedidos de orçamento'!$A$5:$A$1004,"&lt;"&amp;DATE($C$4,10,1),'Pedidos de orçamento'!$F$5:$F$1004,"Sim")/C71,0)</f>
        <v/>
      </c>
      <c r="E71" s="43">
        <f>COUNTIFS('Pedidos de orçamento'!$A$5:$A$1004,"&gt;="&amp;DATE($C$4,9,1),'Pedidos de orçamento'!$A$5:$A$1004,"&lt;"&amp;DATE($C$4,10,1),'Pedidos de orçamento'!$H$5:$H$1004,"Fechado")</f>
        <v/>
      </c>
      <c r="F71" s="45">
        <f>SUMIFS('Pedidos de orçamento'!$K$5:$K$1004,'Pedidos de orçamento'!$A$5:$A$1004,"&gt;="&amp;DATE($C$4,9,1),'Pedidos de orçamento'!$A$5:$A$1004,"&lt;"&amp;DATE($C$4,10,1),'Pedidos de orçamento'!$H$5:$H$1004,"Fechado")</f>
        <v/>
      </c>
    </row>
    <row r="72">
      <c r="B72" s="42" t="inlineStr">
        <is>
          <t>Outubro</t>
        </is>
      </c>
      <c r="C72" s="43">
        <f>COUNTIFS('Pedidos de orçamento'!$A$5:$A$1004,"&gt;="&amp;DATE($C$4,10,1),'Pedidos de orçamento'!$A$5:$A$1004,"&lt;"&amp;DATE($C$4,11,1))</f>
        <v/>
      </c>
      <c r="D72" s="44">
        <f>IFERROR(COUNTIFS('Pedidos de orçamento'!$A$5:$A$1004,"&gt;="&amp;DATE($C$4,10,1),'Pedidos de orçamento'!$A$5:$A$1004,"&lt;"&amp;DATE($C$4,11,1),'Pedidos de orçamento'!$F$5:$F$1004,"Sim")/C72,0)</f>
        <v/>
      </c>
      <c r="E72" s="43">
        <f>COUNTIFS('Pedidos de orçamento'!$A$5:$A$1004,"&gt;="&amp;DATE($C$4,10,1),'Pedidos de orçamento'!$A$5:$A$1004,"&lt;"&amp;DATE($C$4,11,1),'Pedidos de orçamento'!$H$5:$H$1004,"Fechado")</f>
        <v/>
      </c>
      <c r="F72" s="45">
        <f>SUMIFS('Pedidos de orçamento'!$K$5:$K$1004,'Pedidos de orçamento'!$A$5:$A$1004,"&gt;="&amp;DATE($C$4,10,1),'Pedidos de orçamento'!$A$5:$A$1004,"&lt;"&amp;DATE($C$4,11,1),'Pedidos de orçamento'!$H$5:$H$1004,"Fechado")</f>
        <v/>
      </c>
    </row>
    <row r="73">
      <c r="B73" s="42" t="inlineStr">
        <is>
          <t>Novembro</t>
        </is>
      </c>
      <c r="C73" s="43">
        <f>COUNTIFS('Pedidos de orçamento'!$A$5:$A$1004,"&gt;="&amp;DATE($C$4,11,1),'Pedidos de orçamento'!$A$5:$A$1004,"&lt;"&amp;DATE($C$4,12,1))</f>
        <v/>
      </c>
      <c r="D73" s="44">
        <f>IFERROR(COUNTIFS('Pedidos de orçamento'!$A$5:$A$1004,"&gt;="&amp;DATE($C$4,11,1),'Pedidos de orçamento'!$A$5:$A$1004,"&lt;"&amp;DATE($C$4,12,1),'Pedidos de orçamento'!$F$5:$F$1004,"Sim")/C73,0)</f>
        <v/>
      </c>
      <c r="E73" s="43">
        <f>COUNTIFS('Pedidos de orçamento'!$A$5:$A$1004,"&gt;="&amp;DATE($C$4,11,1),'Pedidos de orçamento'!$A$5:$A$1004,"&lt;"&amp;DATE($C$4,12,1),'Pedidos de orçamento'!$H$5:$H$1004,"Fechado")</f>
        <v/>
      </c>
      <c r="F73" s="45">
        <f>SUMIFS('Pedidos de orçamento'!$K$5:$K$1004,'Pedidos de orçamento'!$A$5:$A$1004,"&gt;="&amp;DATE($C$4,11,1),'Pedidos de orçamento'!$A$5:$A$1004,"&lt;"&amp;DATE($C$4,12,1),'Pedidos de orçamento'!$H$5:$H$1004,"Fechado")</f>
        <v/>
      </c>
    </row>
    <row r="74">
      <c r="B74" s="42" t="inlineStr">
        <is>
          <t>Dezembro</t>
        </is>
      </c>
      <c r="C74" s="43">
        <f>COUNTIFS('Pedidos de orçamento'!$A$5:$A$1004,"&gt;="&amp;DATE($C$4,12,1),'Pedidos de orçamento'!$A$5:$A$1004,"&lt;"&amp;DATE($C$4,13,1))</f>
        <v/>
      </c>
      <c r="D74" s="44">
        <f>IFERROR(COUNTIFS('Pedidos de orçamento'!$A$5:$A$1004,"&gt;="&amp;DATE($C$4,12,1),'Pedidos de orçamento'!$A$5:$A$1004,"&lt;"&amp;DATE($C$4,13,1),'Pedidos de orçamento'!$F$5:$F$1004,"Sim")/C74,0)</f>
        <v/>
      </c>
      <c r="E74" s="43">
        <f>COUNTIFS('Pedidos de orçamento'!$A$5:$A$1004,"&gt;="&amp;DATE($C$4,12,1),'Pedidos de orçamento'!$A$5:$A$1004,"&lt;"&amp;DATE($C$4,13,1),'Pedidos de orçamento'!$H$5:$H$1004,"Fechado")</f>
        <v/>
      </c>
      <c r="F74" s="45">
        <f>SUMIFS('Pedidos de orçamento'!$K$5:$K$1004,'Pedidos de orçamento'!$A$5:$A$1004,"&gt;="&amp;DATE($C$4,12,1),'Pedidos de orçamento'!$A$5:$A$1004,"&lt;"&amp;DATE($C$4,13,1),'Pedidos de orçamento'!$H$5:$H$1004,"Fechado")</f>
        <v/>
      </c>
    </row>
    <row r="75">
      <c r="B75" s="42" t="inlineStr">
        <is>
          <t>Total do ano</t>
        </is>
      </c>
      <c r="C75" s="38">
        <f>SUM(C63:C74)</f>
        <v/>
      </c>
      <c r="D75" s="46">
        <f>IFERROR(COUNTIFS('Pedidos de orçamento'!$A$5:$A$1004,"&gt;="&amp;DATE($C$4,1,1),'Pedidos de orçamento'!$A$5:$A$1004,"&lt;"&amp;DATE($C$4+1,1,1),'Pedidos de orçamento'!$F$5:$F$1004,"Sim")/C75,0)</f>
        <v/>
      </c>
      <c r="E75" s="38">
        <f>SUM(E63:E74)</f>
        <v/>
      </c>
      <c r="F75" s="47">
        <f>SUM(F63:F74)</f>
        <v/>
      </c>
    </row>
    <row r="77" ht="22" customHeight="1">
      <c r="B77" s="4" t="inlineStr">
        <is>
          <t>Propostas que precisam de atenção</t>
        </is>
      </c>
      <c r="C77" s="5" t="n"/>
      <c r="D77" s="5" t="n"/>
      <c r="E77" s="5" t="n"/>
      <c r="F77" s="5" t="n"/>
      <c r="G77" s="5" t="n"/>
      <c r="H77" s="5" t="n"/>
    </row>
    <row r="78" ht="19.5" customHeight="1">
      <c r="B78" s="39" t="inlineStr">
        <is>
          <t>Esta lista não depende do mês escolhido. A lista completa está na coluna Aviso da aba Pedidos de orçamento.</t>
        </is>
      </c>
    </row>
    <row r="79">
      <c r="B79" s="42" t="inlineStr">
        <is>
          <t>Propostas sem próximo contato</t>
        </is>
      </c>
      <c r="C79" s="48">
        <f>COUNTIF('Pedidos de orçamento'!$L$5:$L$1004,"Proposta sem próximo contato")</f>
        <v/>
      </c>
    </row>
    <row r="80">
      <c r="B80" s="42" t="inlineStr">
        <is>
          <t>Próximo contato atrasado</t>
        </is>
      </c>
      <c r="C80" s="48">
        <f>COUNTIF('Pedidos de orçamento'!$L$5:$L$1004,"Próximo contato atrasado")</f>
        <v/>
      </c>
    </row>
    <row r="82" ht="28" customHeight="1">
      <c r="B82" s="40" t="inlineStr">
        <is>
          <t>Empresa ou nome</t>
        </is>
      </c>
      <c r="C82" s="41" t="inlineStr">
        <is>
          <t>Data do pedido</t>
        </is>
      </c>
      <c r="D82" s="41" t="inlineStr">
        <is>
          <t>Situação</t>
        </is>
      </c>
      <c r="E82" s="41" t="inlineStr">
        <is>
          <t>Valor estimado</t>
        </is>
      </c>
      <c r="F82" s="41" t="inlineStr">
        <is>
          <t>Próximo contato</t>
        </is>
      </c>
      <c r="G82" s="41" t="inlineStr">
        <is>
          <t>Aviso</t>
        </is>
      </c>
      <c r="H82" s="49" t="n"/>
    </row>
    <row r="83">
      <c r="B83" s="50">
        <f>IFERROR(INDEX('Pedidos de orçamento'!$B$5:$B$1004,MATCH(1,'Pedidos de orçamento'!$N$5:$N$1004,0))&amp;"","")</f>
        <v/>
      </c>
      <c r="C83" s="51">
        <f>IFERROR(IF(INDEX('Pedidos de orçamento'!$A$5:$A$1004,MATCH(1,'Pedidos de orçamento'!$N$5:$N$1004,0))="","",INDEX('Pedidos de orçamento'!$A$5:$A$1004,MATCH(1,'Pedidos de orçamento'!$N$5:$N$1004,0))),"")</f>
        <v/>
      </c>
      <c r="D83" s="52">
        <f>IFERROR(INDEX('Pedidos de orçamento'!$H$5:$H$1004,MATCH(1,'Pedidos de orçamento'!$N$5:$N$1004,0))&amp;"","")</f>
        <v/>
      </c>
      <c r="E83" s="45">
        <f>IFERROR(IF(INDEX('Pedidos de orçamento'!$E$5:$E$1004,MATCH(1,'Pedidos de orçamento'!$N$5:$N$1004,0))="","",INDEX('Pedidos de orçamento'!$E$5:$E$1004,MATCH(1,'Pedidos de orçamento'!$N$5:$N$1004,0))),"")</f>
        <v/>
      </c>
      <c r="F83" s="51">
        <f>IFERROR(IF(INDEX('Pedidos de orçamento'!$J$5:$J$1004,MATCH(1,'Pedidos de orçamento'!$N$5:$N$1004,0))="","",INDEX('Pedidos de orçamento'!$J$5:$J$1004,MATCH(1,'Pedidos de orçamento'!$N$5:$N$1004,0))),"")</f>
        <v/>
      </c>
      <c r="G83" s="50">
        <f>IFERROR(INDEX('Pedidos de orçamento'!$L$5:$L$1004,MATCH(1,'Pedidos de orçamento'!$N$5:$N$1004,0))&amp;"","")</f>
        <v/>
      </c>
      <c r="H83" s="52" t="n"/>
    </row>
    <row r="84">
      <c r="B84" s="50">
        <f>IFERROR(INDEX('Pedidos de orçamento'!$B$5:$B$1004,MATCH(2,'Pedidos de orçamento'!$N$5:$N$1004,0))&amp;"","")</f>
        <v/>
      </c>
      <c r="C84" s="51">
        <f>IFERROR(IF(INDEX('Pedidos de orçamento'!$A$5:$A$1004,MATCH(2,'Pedidos de orçamento'!$N$5:$N$1004,0))="","",INDEX('Pedidos de orçamento'!$A$5:$A$1004,MATCH(2,'Pedidos de orçamento'!$N$5:$N$1004,0))),"")</f>
        <v/>
      </c>
      <c r="D84" s="52">
        <f>IFERROR(INDEX('Pedidos de orçamento'!$H$5:$H$1004,MATCH(2,'Pedidos de orçamento'!$N$5:$N$1004,0))&amp;"","")</f>
        <v/>
      </c>
      <c r="E84" s="45">
        <f>IFERROR(IF(INDEX('Pedidos de orçamento'!$E$5:$E$1004,MATCH(2,'Pedidos de orçamento'!$N$5:$N$1004,0))="","",INDEX('Pedidos de orçamento'!$E$5:$E$1004,MATCH(2,'Pedidos de orçamento'!$N$5:$N$1004,0))),"")</f>
        <v/>
      </c>
      <c r="F84" s="51">
        <f>IFERROR(IF(INDEX('Pedidos de orçamento'!$J$5:$J$1004,MATCH(2,'Pedidos de orçamento'!$N$5:$N$1004,0))="","",INDEX('Pedidos de orçamento'!$J$5:$J$1004,MATCH(2,'Pedidos de orçamento'!$N$5:$N$1004,0))),"")</f>
        <v/>
      </c>
      <c r="G84" s="50">
        <f>IFERROR(INDEX('Pedidos de orçamento'!$L$5:$L$1004,MATCH(2,'Pedidos de orçamento'!$N$5:$N$1004,0))&amp;"","")</f>
        <v/>
      </c>
      <c r="H84" s="52" t="n"/>
    </row>
    <row r="85">
      <c r="B85" s="50">
        <f>IFERROR(INDEX('Pedidos de orçamento'!$B$5:$B$1004,MATCH(3,'Pedidos de orçamento'!$N$5:$N$1004,0))&amp;"","")</f>
        <v/>
      </c>
      <c r="C85" s="51">
        <f>IFERROR(IF(INDEX('Pedidos de orçamento'!$A$5:$A$1004,MATCH(3,'Pedidos de orçamento'!$N$5:$N$1004,0))="","",INDEX('Pedidos de orçamento'!$A$5:$A$1004,MATCH(3,'Pedidos de orçamento'!$N$5:$N$1004,0))),"")</f>
        <v/>
      </c>
      <c r="D85" s="52">
        <f>IFERROR(INDEX('Pedidos de orçamento'!$H$5:$H$1004,MATCH(3,'Pedidos de orçamento'!$N$5:$N$1004,0))&amp;"","")</f>
        <v/>
      </c>
      <c r="E85" s="45">
        <f>IFERROR(IF(INDEX('Pedidos de orçamento'!$E$5:$E$1004,MATCH(3,'Pedidos de orçamento'!$N$5:$N$1004,0))="","",INDEX('Pedidos de orçamento'!$E$5:$E$1004,MATCH(3,'Pedidos de orçamento'!$N$5:$N$1004,0))),"")</f>
        <v/>
      </c>
      <c r="F85" s="51">
        <f>IFERROR(IF(INDEX('Pedidos de orçamento'!$J$5:$J$1004,MATCH(3,'Pedidos de orçamento'!$N$5:$N$1004,0))="","",INDEX('Pedidos de orçamento'!$J$5:$J$1004,MATCH(3,'Pedidos de orçamento'!$N$5:$N$1004,0))),"")</f>
        <v/>
      </c>
      <c r="G85" s="50">
        <f>IFERROR(INDEX('Pedidos de orçamento'!$L$5:$L$1004,MATCH(3,'Pedidos de orçamento'!$N$5:$N$1004,0))&amp;"","")</f>
        <v/>
      </c>
      <c r="H85" s="52" t="n"/>
    </row>
    <row r="86">
      <c r="B86" s="50">
        <f>IFERROR(INDEX('Pedidos de orçamento'!$B$5:$B$1004,MATCH(4,'Pedidos de orçamento'!$N$5:$N$1004,0))&amp;"","")</f>
        <v/>
      </c>
      <c r="C86" s="51">
        <f>IFERROR(IF(INDEX('Pedidos de orçamento'!$A$5:$A$1004,MATCH(4,'Pedidos de orçamento'!$N$5:$N$1004,0))="","",INDEX('Pedidos de orçamento'!$A$5:$A$1004,MATCH(4,'Pedidos de orçamento'!$N$5:$N$1004,0))),"")</f>
        <v/>
      </c>
      <c r="D86" s="52">
        <f>IFERROR(INDEX('Pedidos de orçamento'!$H$5:$H$1004,MATCH(4,'Pedidos de orçamento'!$N$5:$N$1004,0))&amp;"","")</f>
        <v/>
      </c>
      <c r="E86" s="45">
        <f>IFERROR(IF(INDEX('Pedidos de orçamento'!$E$5:$E$1004,MATCH(4,'Pedidos de orçamento'!$N$5:$N$1004,0))="","",INDEX('Pedidos de orçamento'!$E$5:$E$1004,MATCH(4,'Pedidos de orçamento'!$N$5:$N$1004,0))),"")</f>
        <v/>
      </c>
      <c r="F86" s="51">
        <f>IFERROR(IF(INDEX('Pedidos de orçamento'!$J$5:$J$1004,MATCH(4,'Pedidos de orçamento'!$N$5:$N$1004,0))="","",INDEX('Pedidos de orçamento'!$J$5:$J$1004,MATCH(4,'Pedidos de orçamento'!$N$5:$N$1004,0))),"")</f>
        <v/>
      </c>
      <c r="G86" s="50">
        <f>IFERROR(INDEX('Pedidos de orçamento'!$L$5:$L$1004,MATCH(4,'Pedidos de orçamento'!$N$5:$N$1004,0))&amp;"","")</f>
        <v/>
      </c>
      <c r="H86" s="52" t="n"/>
    </row>
    <row r="87">
      <c r="B87" s="50">
        <f>IFERROR(INDEX('Pedidos de orçamento'!$B$5:$B$1004,MATCH(5,'Pedidos de orçamento'!$N$5:$N$1004,0))&amp;"","")</f>
        <v/>
      </c>
      <c r="C87" s="51">
        <f>IFERROR(IF(INDEX('Pedidos de orçamento'!$A$5:$A$1004,MATCH(5,'Pedidos de orçamento'!$N$5:$N$1004,0))="","",INDEX('Pedidos de orçamento'!$A$5:$A$1004,MATCH(5,'Pedidos de orçamento'!$N$5:$N$1004,0))),"")</f>
        <v/>
      </c>
      <c r="D87" s="52">
        <f>IFERROR(INDEX('Pedidos de orçamento'!$H$5:$H$1004,MATCH(5,'Pedidos de orçamento'!$N$5:$N$1004,0))&amp;"","")</f>
        <v/>
      </c>
      <c r="E87" s="45">
        <f>IFERROR(IF(INDEX('Pedidos de orçamento'!$E$5:$E$1004,MATCH(5,'Pedidos de orçamento'!$N$5:$N$1004,0))="","",INDEX('Pedidos de orçamento'!$E$5:$E$1004,MATCH(5,'Pedidos de orçamento'!$N$5:$N$1004,0))),"")</f>
        <v/>
      </c>
      <c r="F87" s="51">
        <f>IFERROR(IF(INDEX('Pedidos de orçamento'!$J$5:$J$1004,MATCH(5,'Pedidos de orçamento'!$N$5:$N$1004,0))="","",INDEX('Pedidos de orçamento'!$J$5:$J$1004,MATCH(5,'Pedidos de orçamento'!$N$5:$N$1004,0))),"")</f>
        <v/>
      </c>
      <c r="G87" s="50">
        <f>IFERROR(INDEX('Pedidos de orçamento'!$L$5:$L$1004,MATCH(5,'Pedidos de orçamento'!$N$5:$N$1004,0))&amp;"","")</f>
        <v/>
      </c>
      <c r="H87" s="52" t="n"/>
    </row>
    <row r="88">
      <c r="B88" s="50">
        <f>IFERROR(INDEX('Pedidos de orçamento'!$B$5:$B$1004,MATCH(6,'Pedidos de orçamento'!$N$5:$N$1004,0))&amp;"","")</f>
        <v/>
      </c>
      <c r="C88" s="51">
        <f>IFERROR(IF(INDEX('Pedidos de orçamento'!$A$5:$A$1004,MATCH(6,'Pedidos de orçamento'!$N$5:$N$1004,0))="","",INDEX('Pedidos de orçamento'!$A$5:$A$1004,MATCH(6,'Pedidos de orçamento'!$N$5:$N$1004,0))),"")</f>
        <v/>
      </c>
      <c r="D88" s="52">
        <f>IFERROR(INDEX('Pedidos de orçamento'!$H$5:$H$1004,MATCH(6,'Pedidos de orçamento'!$N$5:$N$1004,0))&amp;"","")</f>
        <v/>
      </c>
      <c r="E88" s="45">
        <f>IFERROR(IF(INDEX('Pedidos de orçamento'!$E$5:$E$1004,MATCH(6,'Pedidos de orçamento'!$N$5:$N$1004,0))="","",INDEX('Pedidos de orçamento'!$E$5:$E$1004,MATCH(6,'Pedidos de orçamento'!$N$5:$N$1004,0))),"")</f>
        <v/>
      </c>
      <c r="F88" s="51">
        <f>IFERROR(IF(INDEX('Pedidos de orçamento'!$J$5:$J$1004,MATCH(6,'Pedidos de orçamento'!$N$5:$N$1004,0))="","",INDEX('Pedidos de orçamento'!$J$5:$J$1004,MATCH(6,'Pedidos de orçamento'!$N$5:$N$1004,0))),"")</f>
        <v/>
      </c>
      <c r="G88" s="50">
        <f>IFERROR(INDEX('Pedidos de orçamento'!$L$5:$L$1004,MATCH(6,'Pedidos de orçamento'!$N$5:$N$1004,0))&amp;"","")</f>
        <v/>
      </c>
      <c r="H88" s="52" t="n"/>
    </row>
    <row r="89">
      <c r="B89" s="50">
        <f>IFERROR(INDEX('Pedidos de orçamento'!$B$5:$B$1004,MATCH(7,'Pedidos de orçamento'!$N$5:$N$1004,0))&amp;"","")</f>
        <v/>
      </c>
      <c r="C89" s="51">
        <f>IFERROR(IF(INDEX('Pedidos de orçamento'!$A$5:$A$1004,MATCH(7,'Pedidos de orçamento'!$N$5:$N$1004,0))="","",INDEX('Pedidos de orçamento'!$A$5:$A$1004,MATCH(7,'Pedidos de orçamento'!$N$5:$N$1004,0))),"")</f>
        <v/>
      </c>
      <c r="D89" s="52">
        <f>IFERROR(INDEX('Pedidos de orçamento'!$H$5:$H$1004,MATCH(7,'Pedidos de orçamento'!$N$5:$N$1004,0))&amp;"","")</f>
        <v/>
      </c>
      <c r="E89" s="45">
        <f>IFERROR(IF(INDEX('Pedidos de orçamento'!$E$5:$E$1004,MATCH(7,'Pedidos de orçamento'!$N$5:$N$1004,0))="","",INDEX('Pedidos de orçamento'!$E$5:$E$1004,MATCH(7,'Pedidos de orçamento'!$N$5:$N$1004,0))),"")</f>
        <v/>
      </c>
      <c r="F89" s="51">
        <f>IFERROR(IF(INDEX('Pedidos de orçamento'!$J$5:$J$1004,MATCH(7,'Pedidos de orçamento'!$N$5:$N$1004,0))="","",INDEX('Pedidos de orçamento'!$J$5:$J$1004,MATCH(7,'Pedidos de orçamento'!$N$5:$N$1004,0))),"")</f>
        <v/>
      </c>
      <c r="G89" s="50">
        <f>IFERROR(INDEX('Pedidos de orçamento'!$L$5:$L$1004,MATCH(7,'Pedidos de orçamento'!$N$5:$N$1004,0))&amp;"","")</f>
        <v/>
      </c>
      <c r="H89" s="52" t="n"/>
    </row>
    <row r="90">
      <c r="B90" s="50">
        <f>IFERROR(INDEX('Pedidos de orçamento'!$B$5:$B$1004,MATCH(8,'Pedidos de orçamento'!$N$5:$N$1004,0))&amp;"","")</f>
        <v/>
      </c>
      <c r="C90" s="51">
        <f>IFERROR(IF(INDEX('Pedidos de orçamento'!$A$5:$A$1004,MATCH(8,'Pedidos de orçamento'!$N$5:$N$1004,0))="","",INDEX('Pedidos de orçamento'!$A$5:$A$1004,MATCH(8,'Pedidos de orçamento'!$N$5:$N$1004,0))),"")</f>
        <v/>
      </c>
      <c r="D90" s="52">
        <f>IFERROR(INDEX('Pedidos de orçamento'!$H$5:$H$1004,MATCH(8,'Pedidos de orçamento'!$N$5:$N$1004,0))&amp;"","")</f>
        <v/>
      </c>
      <c r="E90" s="45">
        <f>IFERROR(IF(INDEX('Pedidos de orçamento'!$E$5:$E$1004,MATCH(8,'Pedidos de orçamento'!$N$5:$N$1004,0))="","",INDEX('Pedidos de orçamento'!$E$5:$E$1004,MATCH(8,'Pedidos de orçamento'!$N$5:$N$1004,0))),"")</f>
        <v/>
      </c>
      <c r="F90" s="51">
        <f>IFERROR(IF(INDEX('Pedidos de orçamento'!$J$5:$J$1004,MATCH(8,'Pedidos de orçamento'!$N$5:$N$1004,0))="","",INDEX('Pedidos de orçamento'!$J$5:$J$1004,MATCH(8,'Pedidos de orçamento'!$N$5:$N$1004,0))),"")</f>
        <v/>
      </c>
      <c r="G90" s="50">
        <f>IFERROR(INDEX('Pedidos de orçamento'!$L$5:$L$1004,MATCH(8,'Pedidos de orçamento'!$N$5:$N$1004,0))&amp;"","")</f>
        <v/>
      </c>
      <c r="H90" s="52" t="n"/>
    </row>
    <row r="91">
      <c r="B91" s="50">
        <f>IFERROR(INDEX('Pedidos de orçamento'!$B$5:$B$1004,MATCH(9,'Pedidos de orçamento'!$N$5:$N$1004,0))&amp;"","")</f>
        <v/>
      </c>
      <c r="C91" s="51">
        <f>IFERROR(IF(INDEX('Pedidos de orçamento'!$A$5:$A$1004,MATCH(9,'Pedidos de orçamento'!$N$5:$N$1004,0))="","",INDEX('Pedidos de orçamento'!$A$5:$A$1004,MATCH(9,'Pedidos de orçamento'!$N$5:$N$1004,0))),"")</f>
        <v/>
      </c>
      <c r="D91" s="52">
        <f>IFERROR(INDEX('Pedidos de orçamento'!$H$5:$H$1004,MATCH(9,'Pedidos de orçamento'!$N$5:$N$1004,0))&amp;"","")</f>
        <v/>
      </c>
      <c r="E91" s="45">
        <f>IFERROR(IF(INDEX('Pedidos de orçamento'!$E$5:$E$1004,MATCH(9,'Pedidos de orçamento'!$N$5:$N$1004,0))="","",INDEX('Pedidos de orçamento'!$E$5:$E$1004,MATCH(9,'Pedidos de orçamento'!$N$5:$N$1004,0))),"")</f>
        <v/>
      </c>
      <c r="F91" s="51">
        <f>IFERROR(IF(INDEX('Pedidos de orçamento'!$J$5:$J$1004,MATCH(9,'Pedidos de orçamento'!$N$5:$N$1004,0))="","",INDEX('Pedidos de orçamento'!$J$5:$J$1004,MATCH(9,'Pedidos de orçamento'!$N$5:$N$1004,0))),"")</f>
        <v/>
      </c>
      <c r="G91" s="50">
        <f>IFERROR(INDEX('Pedidos de orçamento'!$L$5:$L$1004,MATCH(9,'Pedidos de orçamento'!$N$5:$N$1004,0))&amp;"","")</f>
        <v/>
      </c>
      <c r="H91" s="52" t="n"/>
    </row>
    <row r="92">
      <c r="B92" s="50">
        <f>IFERROR(INDEX('Pedidos de orçamento'!$B$5:$B$1004,MATCH(10,'Pedidos de orçamento'!$N$5:$N$1004,0))&amp;"","")</f>
        <v/>
      </c>
      <c r="C92" s="51">
        <f>IFERROR(IF(INDEX('Pedidos de orçamento'!$A$5:$A$1004,MATCH(10,'Pedidos de orçamento'!$N$5:$N$1004,0))="","",INDEX('Pedidos de orçamento'!$A$5:$A$1004,MATCH(10,'Pedidos de orçamento'!$N$5:$N$1004,0))),"")</f>
        <v/>
      </c>
      <c r="D92" s="52">
        <f>IFERROR(INDEX('Pedidos de orçamento'!$H$5:$H$1004,MATCH(10,'Pedidos de orçamento'!$N$5:$N$1004,0))&amp;"","")</f>
        <v/>
      </c>
      <c r="E92" s="45">
        <f>IFERROR(IF(INDEX('Pedidos de orçamento'!$E$5:$E$1004,MATCH(10,'Pedidos de orçamento'!$N$5:$N$1004,0))="","",INDEX('Pedidos de orçamento'!$E$5:$E$1004,MATCH(10,'Pedidos de orçamento'!$N$5:$N$1004,0))),"")</f>
        <v/>
      </c>
      <c r="F92" s="51">
        <f>IFERROR(IF(INDEX('Pedidos de orçamento'!$J$5:$J$1004,MATCH(10,'Pedidos de orçamento'!$N$5:$N$1004,0))="","",INDEX('Pedidos de orçamento'!$J$5:$J$1004,MATCH(10,'Pedidos de orçamento'!$N$5:$N$1004,0))),"")</f>
        <v/>
      </c>
      <c r="G92" s="50">
        <f>IFERROR(INDEX('Pedidos de orçamento'!$L$5:$L$1004,MATCH(10,'Pedidos de orçamento'!$N$5:$N$1004,0))&amp;"","")</f>
        <v/>
      </c>
      <c r="H92" s="52" t="n"/>
    </row>
    <row r="93">
      <c r="B93" s="50">
        <f>IFERROR(INDEX('Pedidos de orçamento'!$B$5:$B$1004,MATCH(11,'Pedidos de orçamento'!$N$5:$N$1004,0))&amp;"","")</f>
        <v/>
      </c>
      <c r="C93" s="51">
        <f>IFERROR(IF(INDEX('Pedidos de orçamento'!$A$5:$A$1004,MATCH(11,'Pedidos de orçamento'!$N$5:$N$1004,0))="","",INDEX('Pedidos de orçamento'!$A$5:$A$1004,MATCH(11,'Pedidos de orçamento'!$N$5:$N$1004,0))),"")</f>
        <v/>
      </c>
      <c r="D93" s="52">
        <f>IFERROR(INDEX('Pedidos de orçamento'!$H$5:$H$1004,MATCH(11,'Pedidos de orçamento'!$N$5:$N$1004,0))&amp;"","")</f>
        <v/>
      </c>
      <c r="E93" s="45">
        <f>IFERROR(IF(INDEX('Pedidos de orçamento'!$E$5:$E$1004,MATCH(11,'Pedidos de orçamento'!$N$5:$N$1004,0))="","",INDEX('Pedidos de orçamento'!$E$5:$E$1004,MATCH(11,'Pedidos de orçamento'!$N$5:$N$1004,0))),"")</f>
        <v/>
      </c>
      <c r="F93" s="51">
        <f>IFERROR(IF(INDEX('Pedidos de orçamento'!$J$5:$J$1004,MATCH(11,'Pedidos de orçamento'!$N$5:$N$1004,0))="","",INDEX('Pedidos de orçamento'!$J$5:$J$1004,MATCH(11,'Pedidos de orçamento'!$N$5:$N$1004,0))),"")</f>
        <v/>
      </c>
      <c r="G93" s="50">
        <f>IFERROR(INDEX('Pedidos de orçamento'!$L$5:$L$1004,MATCH(11,'Pedidos de orçamento'!$N$5:$N$1004,0))&amp;"","")</f>
        <v/>
      </c>
      <c r="H93" s="52" t="n"/>
    </row>
    <row r="94">
      <c r="B94" s="50">
        <f>IFERROR(INDEX('Pedidos de orçamento'!$B$5:$B$1004,MATCH(12,'Pedidos de orçamento'!$N$5:$N$1004,0))&amp;"","")</f>
        <v/>
      </c>
      <c r="C94" s="51">
        <f>IFERROR(IF(INDEX('Pedidos de orçamento'!$A$5:$A$1004,MATCH(12,'Pedidos de orçamento'!$N$5:$N$1004,0))="","",INDEX('Pedidos de orçamento'!$A$5:$A$1004,MATCH(12,'Pedidos de orçamento'!$N$5:$N$1004,0))),"")</f>
        <v/>
      </c>
      <c r="D94" s="52">
        <f>IFERROR(INDEX('Pedidos de orçamento'!$H$5:$H$1004,MATCH(12,'Pedidos de orçamento'!$N$5:$N$1004,0))&amp;"","")</f>
        <v/>
      </c>
      <c r="E94" s="45">
        <f>IFERROR(IF(INDEX('Pedidos de orçamento'!$E$5:$E$1004,MATCH(12,'Pedidos de orçamento'!$N$5:$N$1004,0))="","",INDEX('Pedidos de orçamento'!$E$5:$E$1004,MATCH(12,'Pedidos de orçamento'!$N$5:$N$1004,0))),"")</f>
        <v/>
      </c>
      <c r="F94" s="51">
        <f>IFERROR(IF(INDEX('Pedidos de orçamento'!$J$5:$J$1004,MATCH(12,'Pedidos de orçamento'!$N$5:$N$1004,0))="","",INDEX('Pedidos de orçamento'!$J$5:$J$1004,MATCH(12,'Pedidos de orçamento'!$N$5:$N$1004,0))),"")</f>
        <v/>
      </c>
      <c r="G94" s="50">
        <f>IFERROR(INDEX('Pedidos de orçamento'!$L$5:$L$1004,MATCH(12,'Pedidos de orçamento'!$N$5:$N$1004,0))&amp;"","")</f>
        <v/>
      </c>
      <c r="H94" s="52" t="n"/>
    </row>
    <row r="95">
      <c r="B95" s="50">
        <f>IFERROR(INDEX('Pedidos de orçamento'!$B$5:$B$1004,MATCH(13,'Pedidos de orçamento'!$N$5:$N$1004,0))&amp;"","")</f>
        <v/>
      </c>
      <c r="C95" s="51">
        <f>IFERROR(IF(INDEX('Pedidos de orçamento'!$A$5:$A$1004,MATCH(13,'Pedidos de orçamento'!$N$5:$N$1004,0))="","",INDEX('Pedidos de orçamento'!$A$5:$A$1004,MATCH(13,'Pedidos de orçamento'!$N$5:$N$1004,0))),"")</f>
        <v/>
      </c>
      <c r="D95" s="52">
        <f>IFERROR(INDEX('Pedidos de orçamento'!$H$5:$H$1004,MATCH(13,'Pedidos de orçamento'!$N$5:$N$1004,0))&amp;"","")</f>
        <v/>
      </c>
      <c r="E95" s="45">
        <f>IFERROR(IF(INDEX('Pedidos de orçamento'!$E$5:$E$1004,MATCH(13,'Pedidos de orçamento'!$N$5:$N$1004,0))="","",INDEX('Pedidos de orçamento'!$E$5:$E$1004,MATCH(13,'Pedidos de orçamento'!$N$5:$N$1004,0))),"")</f>
        <v/>
      </c>
      <c r="F95" s="51">
        <f>IFERROR(IF(INDEX('Pedidos de orçamento'!$J$5:$J$1004,MATCH(13,'Pedidos de orçamento'!$N$5:$N$1004,0))="","",INDEX('Pedidos de orçamento'!$J$5:$J$1004,MATCH(13,'Pedidos de orçamento'!$N$5:$N$1004,0))),"")</f>
        <v/>
      </c>
      <c r="G95" s="50">
        <f>IFERROR(INDEX('Pedidos de orçamento'!$L$5:$L$1004,MATCH(13,'Pedidos de orçamento'!$N$5:$N$1004,0))&amp;"","")</f>
        <v/>
      </c>
      <c r="H95" s="52" t="n"/>
    </row>
    <row r="96">
      <c r="B96" s="50">
        <f>IFERROR(INDEX('Pedidos de orçamento'!$B$5:$B$1004,MATCH(14,'Pedidos de orçamento'!$N$5:$N$1004,0))&amp;"","")</f>
        <v/>
      </c>
      <c r="C96" s="51">
        <f>IFERROR(IF(INDEX('Pedidos de orçamento'!$A$5:$A$1004,MATCH(14,'Pedidos de orçamento'!$N$5:$N$1004,0))="","",INDEX('Pedidos de orçamento'!$A$5:$A$1004,MATCH(14,'Pedidos de orçamento'!$N$5:$N$1004,0))),"")</f>
        <v/>
      </c>
      <c r="D96" s="52">
        <f>IFERROR(INDEX('Pedidos de orçamento'!$H$5:$H$1004,MATCH(14,'Pedidos de orçamento'!$N$5:$N$1004,0))&amp;"","")</f>
        <v/>
      </c>
      <c r="E96" s="45">
        <f>IFERROR(IF(INDEX('Pedidos de orçamento'!$E$5:$E$1004,MATCH(14,'Pedidos de orçamento'!$N$5:$N$1004,0))="","",INDEX('Pedidos de orçamento'!$E$5:$E$1004,MATCH(14,'Pedidos de orçamento'!$N$5:$N$1004,0))),"")</f>
        <v/>
      </c>
      <c r="F96" s="51">
        <f>IFERROR(IF(INDEX('Pedidos de orçamento'!$J$5:$J$1004,MATCH(14,'Pedidos de orçamento'!$N$5:$N$1004,0))="","",INDEX('Pedidos de orçamento'!$J$5:$J$1004,MATCH(14,'Pedidos de orçamento'!$N$5:$N$1004,0))),"")</f>
        <v/>
      </c>
      <c r="G96" s="50">
        <f>IFERROR(INDEX('Pedidos de orçamento'!$L$5:$L$1004,MATCH(14,'Pedidos de orçamento'!$N$5:$N$1004,0))&amp;"","")</f>
        <v/>
      </c>
      <c r="H96" s="52" t="n"/>
    </row>
    <row r="97">
      <c r="B97" s="50">
        <f>IFERROR(INDEX('Pedidos de orçamento'!$B$5:$B$1004,MATCH(15,'Pedidos de orçamento'!$N$5:$N$1004,0))&amp;"","")</f>
        <v/>
      </c>
      <c r="C97" s="51">
        <f>IFERROR(IF(INDEX('Pedidos de orçamento'!$A$5:$A$1004,MATCH(15,'Pedidos de orçamento'!$N$5:$N$1004,0))="","",INDEX('Pedidos de orçamento'!$A$5:$A$1004,MATCH(15,'Pedidos de orçamento'!$N$5:$N$1004,0))),"")</f>
        <v/>
      </c>
      <c r="D97" s="52">
        <f>IFERROR(INDEX('Pedidos de orçamento'!$H$5:$H$1004,MATCH(15,'Pedidos de orçamento'!$N$5:$N$1004,0))&amp;"","")</f>
        <v/>
      </c>
      <c r="E97" s="45">
        <f>IFERROR(IF(INDEX('Pedidos de orçamento'!$E$5:$E$1004,MATCH(15,'Pedidos de orçamento'!$N$5:$N$1004,0))="","",INDEX('Pedidos de orçamento'!$E$5:$E$1004,MATCH(15,'Pedidos de orçamento'!$N$5:$N$1004,0))),"")</f>
        <v/>
      </c>
      <c r="F97" s="51">
        <f>IFERROR(IF(INDEX('Pedidos de orçamento'!$J$5:$J$1004,MATCH(15,'Pedidos de orçamento'!$N$5:$N$1004,0))="","",INDEX('Pedidos de orçamento'!$J$5:$J$1004,MATCH(15,'Pedidos de orçamento'!$N$5:$N$1004,0))),"")</f>
        <v/>
      </c>
      <c r="G97" s="50">
        <f>IFERROR(INDEX('Pedidos de orçamento'!$L$5:$L$1004,MATCH(15,'Pedidos de orçamento'!$N$5:$N$1004,0))&amp;"","")</f>
        <v/>
      </c>
      <c r="H97" s="52" t="n"/>
    </row>
    <row r="99">
      <c r="B99" s="53" t="inlineStr">
        <is>
          <t>Com menos de 30 pedidos no período, um único contrato muda muito as porcentagens.</t>
        </is>
      </c>
    </row>
    <row r="100">
      <c r="B100" s="54" t="inlineStr">
        <is>
          <t>Modelo gratuito criado pela TraQ! Soluções Digitais · traq.com.br</t>
        </is>
      </c>
    </row>
  </sheetData>
  <mergeCells count="31">
    <mergeCell ref="B99:H99"/>
    <mergeCell ref="G86:H86"/>
    <mergeCell ref="B30:H30"/>
    <mergeCell ref="B51:H51"/>
    <mergeCell ref="G97:H97"/>
    <mergeCell ref="G82:H82"/>
    <mergeCell ref="E4:F4"/>
    <mergeCell ref="B16:H16"/>
    <mergeCell ref="G93:H93"/>
    <mergeCell ref="B7:H7"/>
    <mergeCell ref="G87:H87"/>
    <mergeCell ref="G83:H83"/>
    <mergeCell ref="G92:H92"/>
    <mergeCell ref="B52:H52"/>
    <mergeCell ref="B39:H39"/>
    <mergeCell ref="B77:H77"/>
    <mergeCell ref="G95:H95"/>
    <mergeCell ref="G89:H89"/>
    <mergeCell ref="G88:H88"/>
    <mergeCell ref="B60:H60"/>
    <mergeCell ref="B61:H61"/>
    <mergeCell ref="G91:H91"/>
    <mergeCell ref="B17:H17"/>
    <mergeCell ref="G85:H85"/>
    <mergeCell ref="G94:H94"/>
    <mergeCell ref="G90:H90"/>
    <mergeCell ref="B38:H38"/>
    <mergeCell ref="B78:H78"/>
    <mergeCell ref="B29:H29"/>
    <mergeCell ref="G84:H84"/>
    <mergeCell ref="G96:H96"/>
  </mergeCells>
  <dataValidations count="2">
    <dataValidation sqref="C4" showDropDown="0" showInputMessage="0" showErrorMessage="1" allowBlank="0" errorTitle="Ano" error="Digite o ano com 4 números, por exemplo, 2026." type="whole" operator="between">
      <formula1>2000</formula1>
      <formula2>2100</formula2>
    </dataValidation>
    <dataValidation sqref="E4" showDropDown="0" showInputMessage="0" showErrorMessage="1" allowBlank="0" errorTitle="Mês" error="Escolha um mês da lista." type="list">
      <formula1>"Todos os meses,Janeiro,Fevereiro,Março,Abril,Maio,Junho,Julho,Agosto,Setembro,Outubro,Novembro,Dezembro"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TraQ! Soluções Digitais</dc:creator>
  <dc:title xmlns:dc="http://purl.org/dc/elements/1.1/">Controle de pedidos de orçamento</dc:title>
  <dcterms:created xmlns:dcterms="http://purl.org/dc/terms/" xmlns:xsi="http://www.w3.org/2001/XMLSchema-instance" xsi:type="dcterms:W3CDTF">2026-10-26T18:53:01Z</dcterms:created>
  <dcterms:modified xmlns:dcterms="http://purl.org/dc/terms/" xmlns:xsi="http://www.w3.org/2001/XMLSchema-instance" xsi:type="dcterms:W3CDTF">2026-10-26T18:53:08Z</dcterms:modified>
</cp:coreProperties>
</file>